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75672FF8-FBC5-440E-9242-E17D4E90E0EE}" xr6:coauthVersionLast="40" xr6:coauthVersionMax="40" xr10:uidLastSave="{00000000-0000-0000-0000-000000000000}"/>
  <bookViews>
    <workbookView xWindow="0" yWindow="0" windowWidth="28695" windowHeight="13050" tabRatio="805" firstSheet="14" activeTab="15" xr2:uid="{00000000-000D-0000-FFFF-FFFF00000000}"/>
  </bookViews>
  <sheets>
    <sheet name="Carregador de material" sheetId="12" state="hidden" r:id="rId1"/>
    <sheet name="ORIENTAÇÕES" sheetId="50" state="hidden" r:id="rId2"/>
    <sheet name="Planilha Trab. Agropecuário" sheetId="139" r:id="rId3"/>
    <sheet name="Uniformes - Trab. Agropecuário" sheetId="140" r:id="rId4"/>
    <sheet name="Equipamentos - Trab. Agropec." sheetId="141" r:id="rId5"/>
    <sheet name="Planilha Contínuo" sheetId="113" r:id="rId6"/>
    <sheet name="Uniformes - Contínuo" sheetId="114" r:id="rId7"/>
    <sheet name="Planilha Porteiro" sheetId="132" r:id="rId8"/>
    <sheet name="Uniformes - Porteiro" sheetId="133" r:id="rId9"/>
    <sheet name="Planilha Motorista" sheetId="115" r:id="rId10"/>
    <sheet name="Uniformes - Motorista" sheetId="116" r:id="rId11"/>
    <sheet name="Equipamentos - Motorista" sheetId="117" r:id="rId12"/>
    <sheet name="Planilha Aux. Manut. Predial" sheetId="95" r:id="rId13"/>
    <sheet name="Uniformes - Aux. Man. Predial" sheetId="96" r:id="rId14"/>
    <sheet name="Equipamentos - Aux. Man. Pred." sheetId="97" r:id="rId15"/>
    <sheet name="Planilha Aux. Serv. Oper." sheetId="136" r:id="rId16"/>
    <sheet name="Uniformes - Aux. Serv. Oper." sheetId="137" r:id="rId17"/>
    <sheet name="Equipamentos - Aux. Serv. Oper." sheetId="138" r:id="rId18"/>
    <sheet name="Servente de limpeza" sheetId="36" state="hidden" r:id="rId19"/>
    <sheet name="Jauzeiro" sheetId="38" state="hidden" r:id="rId20"/>
  </sheets>
  <definedNames>
    <definedName name="____xlnm.Print_Area_1" localSheetId="17">!#REF!</definedName>
    <definedName name="____xlnm.Print_Area_1" localSheetId="4">!#REF!</definedName>
    <definedName name="____xlnm.Print_Area_1" localSheetId="15">!#REF!</definedName>
    <definedName name="____xlnm.Print_Area_1" localSheetId="7">!#REF!</definedName>
    <definedName name="____xlnm.Print_Area_1" localSheetId="2">!#REF!</definedName>
    <definedName name="____xlnm.Print_Area_1" localSheetId="16">!#REF!</definedName>
    <definedName name="____xlnm.Print_Area_1" localSheetId="3">!#REF!</definedName>
    <definedName name="____xlnm.Print_Area_1">!#REF!</definedName>
    <definedName name="____xlnm.Print_Area_2" localSheetId="7">!#REF!</definedName>
    <definedName name="____xlnm.Print_Area_2">!#REF!</definedName>
    <definedName name="____xlnm.Print_Area_3" localSheetId="7">!#REF!</definedName>
    <definedName name="____xlnm.Print_Area_3">!#REF!</definedName>
    <definedName name="___xlnm.Print_Area_1" localSheetId="7">!#REF!</definedName>
    <definedName name="___xlnm.Print_Area_1">!#REF!</definedName>
    <definedName name="___xlnm.Print_Area_2" localSheetId="7">!#REF!</definedName>
    <definedName name="___xlnm.Print_Area_2">!#REF!</definedName>
    <definedName name="___xlnm.Print_Area_3" localSheetId="7">!#REF!</definedName>
    <definedName name="___xlnm.Print_Area_3">!#REF!</definedName>
    <definedName name="__xlnm.Print_Area_1" localSheetId="7">!#REF!</definedName>
    <definedName name="__xlnm.Print_Area_1">!#REF!</definedName>
    <definedName name="__xlnm.Print_Area_2" localSheetId="7">!#REF!</definedName>
    <definedName name="__xlnm.Print_Area_2">!#REF!</definedName>
    <definedName name="__xlnm.Print_Area_3" localSheetId="7">!#REF!</definedName>
    <definedName name="__xlnm.Print_Area_3">!#REF!</definedName>
    <definedName name="_xlnm.Print_Area" localSheetId="0">'Carregador de material'!$A$1:$I$146</definedName>
    <definedName name="_xlnm.Print_Area" localSheetId="1">ORIENTAÇÕES!$A$1:$B$16</definedName>
    <definedName name="_xlnm.Print_Area" localSheetId="12">'Planilha Aux. Manut. Predial'!$A$1:$G$112</definedName>
    <definedName name="_xlnm.Print_Area" localSheetId="15">'Planilha Aux. Serv. Oper.'!$A$1:$G$112</definedName>
    <definedName name="_xlnm.Print_Area" localSheetId="5">'Planilha Contínuo'!$A$1:$G$112</definedName>
    <definedName name="_xlnm.Print_Area" localSheetId="9">'Planilha Motorista'!$A$1:$G$112</definedName>
    <definedName name="_xlnm.Print_Area" localSheetId="7">'Planilha Porteiro'!$A$1:$G$112</definedName>
    <definedName name="_xlnm.Print_Area" localSheetId="2">'Planilha Trab. Agropecuário'!$A$1:$G$112</definedName>
    <definedName name="_xlnm.Print_Area" localSheetId="18">'Servente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7">#REF!</definedName>
    <definedName name="UN" localSheetId="4">#REF!</definedName>
    <definedName name="UN" localSheetId="1">#REF!</definedName>
    <definedName name="UN" localSheetId="15">#REF!</definedName>
    <definedName name="UN" localSheetId="7">#REF!</definedName>
    <definedName name="UN" localSheetId="2">#REF!</definedName>
    <definedName name="UN" localSheetId="16">#REF!</definedName>
    <definedName name="UN" localSheetId="3">#REF!</definedName>
    <definedName name="UN">#REF!</definedName>
  </definedNames>
  <calcPr calcId="191029" fullPrecision="0"/>
</workbook>
</file>

<file path=xl/calcChain.xml><?xml version="1.0" encoding="utf-8"?>
<calcChain xmlns="http://schemas.openxmlformats.org/spreadsheetml/2006/main">
  <c r="F46" i="136" l="1"/>
  <c r="F45" i="136"/>
  <c r="F46" i="95"/>
  <c r="F45" i="95"/>
  <c r="F46" i="115"/>
  <c r="F45" i="115"/>
  <c r="F46" i="132"/>
  <c r="F45" i="132"/>
  <c r="F46" i="113"/>
  <c r="F45" i="113"/>
  <c r="F46" i="139"/>
  <c r="F45" i="139"/>
  <c r="E126" i="38" l="1"/>
  <c r="E107" i="38"/>
  <c r="E94" i="38"/>
  <c r="E96" i="38" s="1"/>
  <c r="E79" i="38"/>
  <c r="E80" i="38" s="1"/>
  <c r="E78" i="38"/>
  <c r="E72" i="38"/>
  <c r="E84" i="38" s="1"/>
  <c r="E85" i="38" s="1"/>
  <c r="F57" i="38"/>
  <c r="F138" i="38" s="1"/>
  <c r="F53" i="38"/>
  <c r="F42" i="38"/>
  <c r="F48" i="38" s="1"/>
  <c r="F137" i="38" s="1"/>
  <c r="F41" i="38"/>
  <c r="G36" i="38"/>
  <c r="F136" i="38" s="1"/>
  <c r="F140" i="38" s="1"/>
  <c r="G35" i="38"/>
  <c r="G29" i="38"/>
  <c r="E126" i="36"/>
  <c r="E108" i="36"/>
  <c r="E109" i="36" s="1"/>
  <c r="E107" i="36"/>
  <c r="E94" i="36"/>
  <c r="E80" i="36"/>
  <c r="E78" i="36"/>
  <c r="E72" i="36"/>
  <c r="E84" i="36" s="1"/>
  <c r="E85" i="36" s="1"/>
  <c r="F53" i="36"/>
  <c r="F57" i="36" s="1"/>
  <c r="F138" i="36" s="1"/>
  <c r="F42" i="36"/>
  <c r="G36" i="36"/>
  <c r="F105" i="36" s="1"/>
  <c r="G35" i="36"/>
  <c r="G29" i="36"/>
  <c r="F8" i="138"/>
  <c r="F7" i="138"/>
  <c r="F6" i="138"/>
  <c r="F4" i="138"/>
  <c r="F3" i="138"/>
  <c r="F2" i="138"/>
  <c r="F4" i="137"/>
  <c r="F3" i="137"/>
  <c r="F5" i="137" s="1"/>
  <c r="F6" i="137" s="1"/>
  <c r="F83" i="136" s="1"/>
  <c r="F2" i="137"/>
  <c r="C101" i="136"/>
  <c r="E101" i="136" s="1"/>
  <c r="E100" i="136"/>
  <c r="E75" i="136"/>
  <c r="E65" i="136"/>
  <c r="E53" i="136"/>
  <c r="E42" i="136"/>
  <c r="E31" i="136"/>
  <c r="E52" i="136" s="1"/>
  <c r="F25" i="136"/>
  <c r="F26" i="136" s="1"/>
  <c r="F104" i="136" s="1"/>
  <c r="F6" i="97"/>
  <c r="F5" i="97"/>
  <c r="F4" i="97"/>
  <c r="F3" i="97"/>
  <c r="F2" i="97"/>
  <c r="F4" i="96"/>
  <c r="F5" i="96" s="1"/>
  <c r="F3" i="96"/>
  <c r="F2" i="96"/>
  <c r="C101" i="95"/>
  <c r="E101" i="95" s="1"/>
  <c r="E100" i="95"/>
  <c r="E75" i="95"/>
  <c r="E65" i="95"/>
  <c r="E42" i="95"/>
  <c r="E53" i="95" s="1"/>
  <c r="E31" i="95"/>
  <c r="E52" i="95" s="1"/>
  <c r="F25" i="95"/>
  <c r="F26" i="95" s="1"/>
  <c r="F2" i="117"/>
  <c r="F3" i="117" s="1"/>
  <c r="F4" i="117" s="1"/>
  <c r="F84" i="115" s="1"/>
  <c r="F4" i="116"/>
  <c r="F3" i="116"/>
  <c r="F2" i="116"/>
  <c r="C101" i="115"/>
  <c r="E101" i="115" s="1"/>
  <c r="E100" i="115"/>
  <c r="E75" i="115"/>
  <c r="E65" i="115"/>
  <c r="E42" i="115"/>
  <c r="E53" i="115" s="1"/>
  <c r="E31" i="115"/>
  <c r="E52" i="115" s="1"/>
  <c r="F25" i="115"/>
  <c r="F26" i="115" s="1"/>
  <c r="F4" i="133"/>
  <c r="F3" i="133"/>
  <c r="F2" i="133"/>
  <c r="F5" i="133" s="1"/>
  <c r="F6" i="133" s="1"/>
  <c r="C101" i="132"/>
  <c r="E101" i="132" s="1"/>
  <c r="E100" i="132"/>
  <c r="E75" i="132"/>
  <c r="E65" i="132"/>
  <c r="E42" i="132"/>
  <c r="E53" i="132" s="1"/>
  <c r="E31" i="132"/>
  <c r="E52" i="132" s="1"/>
  <c r="F25" i="132"/>
  <c r="F26" i="132" s="1"/>
  <c r="F4" i="114"/>
  <c r="F3" i="114"/>
  <c r="F2" i="114"/>
  <c r="C101" i="113"/>
  <c r="E101" i="113" s="1"/>
  <c r="E100" i="113"/>
  <c r="E75" i="113"/>
  <c r="E65" i="113"/>
  <c r="F49" i="113"/>
  <c r="F54" i="113" s="1"/>
  <c r="E42" i="113"/>
  <c r="E53" i="113" s="1"/>
  <c r="E31" i="113"/>
  <c r="E52" i="113" s="1"/>
  <c r="F25" i="113"/>
  <c r="F26" i="113" s="1"/>
  <c r="F10" i="141"/>
  <c r="F9" i="141"/>
  <c r="F8" i="141"/>
  <c r="F7" i="141"/>
  <c r="F6" i="141"/>
  <c r="F5" i="141"/>
  <c r="F4" i="141"/>
  <c r="F3" i="141"/>
  <c r="F2" i="141"/>
  <c r="F11" i="141" s="1"/>
  <c r="F12" i="141" s="1"/>
  <c r="F84" i="139" s="1"/>
  <c r="F4" i="140"/>
  <c r="F3" i="140"/>
  <c r="F2" i="140"/>
  <c r="F5" i="140" s="1"/>
  <c r="F6" i="140" s="1"/>
  <c r="F83" i="139" s="1"/>
  <c r="F86" i="139" s="1"/>
  <c r="F108" i="139" s="1"/>
  <c r="C101" i="139"/>
  <c r="E101" i="139" s="1"/>
  <c r="E100" i="139"/>
  <c r="E75" i="139"/>
  <c r="E65" i="139"/>
  <c r="E42" i="139"/>
  <c r="E53" i="139" s="1"/>
  <c r="E31" i="139"/>
  <c r="E52" i="139" s="1"/>
  <c r="F25" i="139"/>
  <c r="F26" i="139" s="1"/>
  <c r="E126" i="12"/>
  <c r="E107" i="12"/>
  <c r="E78" i="12"/>
  <c r="E72" i="12"/>
  <c r="E94" i="12" s="1"/>
  <c r="E96" i="12" s="1"/>
  <c r="F53" i="12"/>
  <c r="F57" i="12" s="1"/>
  <c r="F138" i="12" s="1"/>
  <c r="F42" i="12"/>
  <c r="F41" i="12"/>
  <c r="F48" i="12" s="1"/>
  <c r="F137" i="12" s="1"/>
  <c r="G35" i="12"/>
  <c r="G29" i="12"/>
  <c r="G36" i="12" s="1"/>
  <c r="F67" i="12" s="1"/>
  <c r="F49" i="132" l="1"/>
  <c r="F54" i="132" s="1"/>
  <c r="F49" i="139"/>
  <c r="F54" i="139" s="1"/>
  <c r="F5" i="114"/>
  <c r="F6" i="114" s="1"/>
  <c r="F83" i="113" s="1"/>
  <c r="F86" i="113" s="1"/>
  <c r="F108" i="113" s="1"/>
  <c r="F5" i="116"/>
  <c r="F6" i="116" s="1"/>
  <c r="F83" i="115" s="1"/>
  <c r="F86" i="115" s="1"/>
  <c r="F108" i="115" s="1"/>
  <c r="F106" i="36"/>
  <c r="F77" i="38"/>
  <c r="F78" i="38" s="1"/>
  <c r="E79" i="12"/>
  <c r="E80" i="12" s="1"/>
  <c r="F49" i="115"/>
  <c r="F54" i="115" s="1"/>
  <c r="F49" i="136"/>
  <c r="F54" i="136" s="1"/>
  <c r="F68" i="36"/>
  <c r="E79" i="36"/>
  <c r="F90" i="36"/>
  <c r="F91" i="36" s="1"/>
  <c r="F104" i="38"/>
  <c r="F105" i="12"/>
  <c r="F10" i="138"/>
  <c r="F11" i="138" s="1"/>
  <c r="F84" i="136" s="1"/>
  <c r="F70" i="36"/>
  <c r="F94" i="36"/>
  <c r="F49" i="95"/>
  <c r="F54" i="95" s="1"/>
  <c r="F7" i="97"/>
  <c r="F8" i="97" s="1"/>
  <c r="F84" i="95" s="1"/>
  <c r="F71" i="36"/>
  <c r="F95" i="36"/>
  <c r="F64" i="115"/>
  <c r="F30" i="115"/>
  <c r="F61" i="115"/>
  <c r="F29" i="115"/>
  <c r="F104" i="115"/>
  <c r="F79" i="38"/>
  <c r="F80" i="38" s="1"/>
  <c r="F115" i="38" s="1"/>
  <c r="F61" i="113"/>
  <c r="F29" i="113"/>
  <c r="F30" i="113"/>
  <c r="F104" i="113"/>
  <c r="F64" i="113"/>
  <c r="F83" i="132"/>
  <c r="F83" i="95"/>
  <c r="F142" i="38"/>
  <c r="F143" i="38" s="1"/>
  <c r="F84" i="132"/>
  <c r="F104" i="12"/>
  <c r="F77" i="12"/>
  <c r="F78" i="12" s="1"/>
  <c r="F66" i="12"/>
  <c r="F136" i="12"/>
  <c r="F140" i="12" s="1"/>
  <c r="F103" i="12"/>
  <c r="F93" i="12"/>
  <c r="F83" i="12"/>
  <c r="F65" i="12"/>
  <c r="F102" i="12"/>
  <c r="F90" i="12"/>
  <c r="F92" i="12"/>
  <c r="F64" i="12"/>
  <c r="F101" i="12"/>
  <c r="F71" i="12"/>
  <c r="F70" i="12"/>
  <c r="F69" i="12"/>
  <c r="F106" i="12"/>
  <c r="F95" i="12"/>
  <c r="F68" i="12"/>
  <c r="F104" i="95"/>
  <c r="F64" i="95"/>
  <c r="F30" i="95"/>
  <c r="F61" i="95"/>
  <c r="F29" i="95"/>
  <c r="F86" i="136"/>
  <c r="F108" i="136" s="1"/>
  <c r="F94" i="12"/>
  <c r="F66" i="38"/>
  <c r="F29" i="139"/>
  <c r="F61" i="139"/>
  <c r="F29" i="132"/>
  <c r="F31" i="132" s="1"/>
  <c r="F52" i="132" s="1"/>
  <c r="F61" i="132"/>
  <c r="F69" i="36"/>
  <c r="E96" i="36"/>
  <c r="F67" i="38"/>
  <c r="F94" i="38"/>
  <c r="F105" i="38"/>
  <c r="F30" i="132"/>
  <c r="F68" i="38"/>
  <c r="F95" i="38"/>
  <c r="F106" i="38"/>
  <c r="F64" i="139"/>
  <c r="F64" i="132"/>
  <c r="F29" i="136"/>
  <c r="F61" i="136"/>
  <c r="F101" i="36"/>
  <c r="F69" i="38"/>
  <c r="E108" i="12"/>
  <c r="E109" i="12" s="1"/>
  <c r="F30" i="136"/>
  <c r="F64" i="36"/>
  <c r="F92" i="36"/>
  <c r="F102" i="36"/>
  <c r="F70" i="38"/>
  <c r="F90" i="38"/>
  <c r="F104" i="139"/>
  <c r="F104" i="132"/>
  <c r="F64" i="136"/>
  <c r="F65" i="36"/>
  <c r="F83" i="36"/>
  <c r="F93" i="36"/>
  <c r="F103" i="36"/>
  <c r="F136" i="36"/>
  <c r="F71" i="38"/>
  <c r="F101" i="38"/>
  <c r="E108" i="38"/>
  <c r="E109" i="38" s="1"/>
  <c r="F30" i="139"/>
  <c r="F66" i="36"/>
  <c r="F77" i="36"/>
  <c r="F78" i="36" s="1"/>
  <c r="F104" i="36"/>
  <c r="F64" i="38"/>
  <c r="F92" i="38"/>
  <c r="F102" i="38"/>
  <c r="E84" i="12"/>
  <c r="E85" i="12" s="1"/>
  <c r="F41" i="36"/>
  <c r="F48" i="36" s="1"/>
  <c r="F67" i="36"/>
  <c r="F65" i="38"/>
  <c r="F83" i="38"/>
  <c r="F93" i="38"/>
  <c r="F103" i="38"/>
  <c r="F36" i="132" l="1"/>
  <c r="F107" i="36"/>
  <c r="F86" i="95"/>
  <c r="F108" i="95" s="1"/>
  <c r="F31" i="95"/>
  <c r="F52" i="95" s="1"/>
  <c r="F96" i="36"/>
  <c r="F117" i="36" s="1"/>
  <c r="F34" i="132"/>
  <c r="F108" i="36"/>
  <c r="F109" i="36" s="1"/>
  <c r="F118" i="36" s="1"/>
  <c r="F72" i="38"/>
  <c r="F114" i="38" s="1"/>
  <c r="F41" i="132"/>
  <c r="F59" i="132" s="1"/>
  <c r="F72" i="12"/>
  <c r="F114" i="12" s="1"/>
  <c r="F31" i="113"/>
  <c r="F39" i="132"/>
  <c r="F91" i="12"/>
  <c r="F96" i="12"/>
  <c r="F117" i="12" s="1"/>
  <c r="F91" i="38"/>
  <c r="F96" i="38" s="1"/>
  <c r="F117" i="38" s="1"/>
  <c r="F79" i="36"/>
  <c r="F80" i="36" s="1"/>
  <c r="F115" i="36" s="1"/>
  <c r="F84" i="36"/>
  <c r="F85" i="36" s="1"/>
  <c r="F116" i="36" s="1"/>
  <c r="F31" i="115"/>
  <c r="F142" i="12"/>
  <c r="F143" i="12" s="1"/>
  <c r="F84" i="38"/>
  <c r="F85" i="38" s="1"/>
  <c r="F116" i="38" s="1"/>
  <c r="F72" i="36"/>
  <c r="F114" i="36" s="1"/>
  <c r="F31" i="136"/>
  <c r="F31" i="139"/>
  <c r="F86" i="132"/>
  <c r="F108" i="132" s="1"/>
  <c r="F137" i="36"/>
  <c r="F140" i="36" s="1"/>
  <c r="F107" i="38"/>
  <c r="F84" i="12"/>
  <c r="F85" i="12" s="1"/>
  <c r="F116" i="12" s="1"/>
  <c r="F79" i="12"/>
  <c r="F80" i="12" s="1"/>
  <c r="F115" i="12" s="1"/>
  <c r="F35" i="132"/>
  <c r="F40" i="132"/>
  <c r="F38" i="132"/>
  <c r="F37" i="132"/>
  <c r="F107" i="12"/>
  <c r="F39" i="95" l="1"/>
  <c r="F41" i="95"/>
  <c r="F40" i="95"/>
  <c r="F35" i="95"/>
  <c r="F42" i="95" s="1"/>
  <c r="F53" i="95" s="1"/>
  <c r="F55" i="95" s="1"/>
  <c r="F38" i="95"/>
  <c r="F34" i="95"/>
  <c r="F36" i="95"/>
  <c r="F59" i="95"/>
  <c r="F37" i="95"/>
  <c r="F42" i="132"/>
  <c r="F53" i="132" s="1"/>
  <c r="F55" i="132" s="1"/>
  <c r="F105" i="132" s="1"/>
  <c r="F108" i="38"/>
  <c r="F109" i="38"/>
  <c r="F118" i="38" s="1"/>
  <c r="F52" i="115"/>
  <c r="F41" i="115"/>
  <c r="F59" i="115" s="1"/>
  <c r="F36" i="115"/>
  <c r="F34" i="115"/>
  <c r="F38" i="115"/>
  <c r="F40" i="115"/>
  <c r="F35" i="115"/>
  <c r="F39" i="115"/>
  <c r="F37" i="115"/>
  <c r="F120" i="38"/>
  <c r="F120" i="36"/>
  <c r="F52" i="113"/>
  <c r="F34" i="113"/>
  <c r="F37" i="113"/>
  <c r="F39" i="113"/>
  <c r="F36" i="113"/>
  <c r="F41" i="113"/>
  <c r="F59" i="113" s="1"/>
  <c r="F38" i="113"/>
  <c r="F40" i="113"/>
  <c r="F35" i="113"/>
  <c r="F52" i="139"/>
  <c r="F39" i="139"/>
  <c r="F40" i="139"/>
  <c r="F41" i="139"/>
  <c r="F59" i="139" s="1"/>
  <c r="F34" i="139"/>
  <c r="F38" i="139"/>
  <c r="F37" i="139"/>
  <c r="F35" i="139"/>
  <c r="F36" i="139"/>
  <c r="F52" i="136"/>
  <c r="F35" i="136"/>
  <c r="F39" i="136"/>
  <c r="F34" i="136"/>
  <c r="F40" i="136"/>
  <c r="F41" i="136"/>
  <c r="F59" i="136" s="1"/>
  <c r="F37" i="136"/>
  <c r="F36" i="136"/>
  <c r="F38" i="136"/>
  <c r="F142" i="36"/>
  <c r="F143" i="36" s="1"/>
  <c r="F108" i="12"/>
  <c r="F109" i="12" s="1"/>
  <c r="F118" i="12" s="1"/>
  <c r="F120" i="12" s="1"/>
  <c r="F62" i="132" l="1"/>
  <c r="F65" i="132" s="1"/>
  <c r="F106" i="132" s="1"/>
  <c r="F42" i="115"/>
  <c r="F53" i="115" s="1"/>
  <c r="F55" i="115" s="1"/>
  <c r="F139" i="12"/>
  <c r="F125" i="12"/>
  <c r="F131" i="12" s="1"/>
  <c r="G142" i="12" s="1"/>
  <c r="F139" i="38"/>
  <c r="F125" i="38"/>
  <c r="F131" i="38" s="1"/>
  <c r="F105" i="95"/>
  <c r="F62" i="95"/>
  <c r="F65" i="95" s="1"/>
  <c r="F106" i="95" s="1"/>
  <c r="F42" i="113"/>
  <c r="F53" i="113" s="1"/>
  <c r="F55" i="113" s="1"/>
  <c r="F42" i="136"/>
  <c r="F53" i="136" s="1"/>
  <c r="F55" i="136" s="1"/>
  <c r="F42" i="139"/>
  <c r="F53" i="139" s="1"/>
  <c r="F55" i="139" s="1"/>
  <c r="F139" i="36"/>
  <c r="F125" i="36"/>
  <c r="F71" i="132" l="1"/>
  <c r="F74" i="132"/>
  <c r="F72" i="132"/>
  <c r="F73" i="132"/>
  <c r="F75" i="132" s="1"/>
  <c r="F79" i="132" s="1"/>
  <c r="F80" i="132" s="1"/>
  <c r="F107" i="132" s="1"/>
  <c r="F109" i="132" s="1"/>
  <c r="F69" i="132"/>
  <c r="F70" i="132"/>
  <c r="F70" i="95"/>
  <c r="F72" i="95"/>
  <c r="F73" i="95"/>
  <c r="F74" i="95"/>
  <c r="F69" i="95"/>
  <c r="G142" i="38"/>
  <c r="F128" i="38"/>
  <c r="F127" i="38"/>
  <c r="F126" i="38" s="1"/>
  <c r="F105" i="136"/>
  <c r="F62" i="136"/>
  <c r="F65" i="136" s="1"/>
  <c r="F106" i="136" s="1"/>
  <c r="F105" i="113"/>
  <c r="F62" i="113"/>
  <c r="F65" i="113" s="1"/>
  <c r="F106" i="113" s="1"/>
  <c r="F105" i="139"/>
  <c r="F62" i="139"/>
  <c r="F65" i="139" s="1"/>
  <c r="F106" i="139" s="1"/>
  <c r="F132" i="38"/>
  <c r="F141" i="38" s="1"/>
  <c r="F129" i="38"/>
  <c r="F71" i="95"/>
  <c r="F127" i="12"/>
  <c r="F126" i="12" s="1"/>
  <c r="F132" i="12" s="1"/>
  <c r="F141" i="12" s="1"/>
  <c r="F128" i="12"/>
  <c r="F129" i="12"/>
  <c r="F131" i="36"/>
  <c r="F105" i="115"/>
  <c r="F62" i="115"/>
  <c r="F65" i="115" s="1"/>
  <c r="F106" i="115" s="1"/>
  <c r="F73" i="136" l="1"/>
  <c r="F69" i="139"/>
  <c r="F74" i="139"/>
  <c r="F73" i="139"/>
  <c r="F72" i="139"/>
  <c r="F74" i="136"/>
  <c r="F70" i="115"/>
  <c r="F75" i="95"/>
  <c r="F79" i="95" s="1"/>
  <c r="F80" i="95" s="1"/>
  <c r="F107" i="95" s="1"/>
  <c r="F109" i="95" s="1"/>
  <c r="F91" i="95" s="1"/>
  <c r="F71" i="139"/>
  <c r="F75" i="139" s="1"/>
  <c r="F79" i="139" s="1"/>
  <c r="F80" i="139" s="1"/>
  <c r="F107" i="139" s="1"/>
  <c r="F109" i="139" s="1"/>
  <c r="F70" i="139"/>
  <c r="F91" i="132"/>
  <c r="F90" i="132"/>
  <c r="F70" i="113"/>
  <c r="F69" i="136"/>
  <c r="G142" i="36"/>
  <c r="F128" i="36"/>
  <c r="F129" i="36"/>
  <c r="F127" i="36"/>
  <c r="F126" i="36" s="1"/>
  <c r="F132" i="36" s="1"/>
  <c r="F141" i="36" s="1"/>
  <c r="F74" i="113"/>
  <c r="F72" i="113"/>
  <c r="F69" i="115"/>
  <c r="F73" i="113"/>
  <c r="F71" i="136"/>
  <c r="F74" i="115"/>
  <c r="F71" i="113"/>
  <c r="F72" i="136"/>
  <c r="F71" i="115"/>
  <c r="F73" i="115"/>
  <c r="F72" i="115"/>
  <c r="F69" i="113"/>
  <c r="F70" i="136"/>
  <c r="F90" i="95" l="1"/>
  <c r="F99" i="95" s="1"/>
  <c r="F91" i="139"/>
  <c r="F90" i="139"/>
  <c r="F75" i="136"/>
  <c r="F79" i="136" s="1"/>
  <c r="F80" i="136" s="1"/>
  <c r="F107" i="136" s="1"/>
  <c r="F109" i="136" s="1"/>
  <c r="F75" i="113"/>
  <c r="F79" i="113" s="1"/>
  <c r="F80" i="113" s="1"/>
  <c r="F107" i="113" s="1"/>
  <c r="F109" i="113" s="1"/>
  <c r="F75" i="115"/>
  <c r="F79" i="115" s="1"/>
  <c r="F80" i="115" s="1"/>
  <c r="F107" i="115" s="1"/>
  <c r="F109" i="115" s="1"/>
  <c r="F97" i="132"/>
  <c r="F95" i="132"/>
  <c r="F94" i="132"/>
  <c r="F99" i="132"/>
  <c r="F95" i="95" l="1"/>
  <c r="F94" i="95"/>
  <c r="F97" i="95"/>
  <c r="F100" i="132"/>
  <c r="F110" i="132" s="1"/>
  <c r="F111" i="132" s="1"/>
  <c r="F91" i="115"/>
  <c r="F90" i="115"/>
  <c r="F90" i="113"/>
  <c r="F91" i="113"/>
  <c r="F91" i="136"/>
  <c r="F90" i="136"/>
  <c r="F97" i="139"/>
  <c r="F95" i="139"/>
  <c r="F94" i="139"/>
  <c r="F99" i="139"/>
  <c r="F100" i="95" l="1"/>
  <c r="F110" i="95" s="1"/>
  <c r="F111" i="95" s="1"/>
  <c r="F100" i="139"/>
  <c r="F110" i="139" s="1"/>
  <c r="F111" i="139" s="1"/>
  <c r="F94" i="136"/>
  <c r="F95" i="136"/>
  <c r="F99" i="136"/>
  <c r="F97" i="136"/>
  <c r="F94" i="113"/>
  <c r="F99" i="113"/>
  <c r="F97" i="113"/>
  <c r="F95" i="113"/>
  <c r="F94" i="115"/>
  <c r="F99" i="115"/>
  <c r="F97" i="115"/>
  <c r="F95" i="115"/>
  <c r="F100" i="136" l="1"/>
  <c r="F110" i="136" s="1"/>
  <c r="F111" i="136" s="1"/>
  <c r="F100" i="115"/>
  <c r="F110" i="115" s="1"/>
  <c r="F111" i="115" s="1"/>
  <c r="F100" i="113"/>
  <c r="F110" i="113" s="1"/>
  <c r="F111" i="1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12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<sst xmlns="http://schemas.openxmlformats.org/spreadsheetml/2006/main" count="1891" uniqueCount="315">
  <si>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</si>
  <si>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</si>
  <si>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</si>
  <si>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</si>
  <si>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</si>
  <si>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</si>
  <si>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</si>
  <si>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</si>
  <si>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</si>
  <si>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</si>
  <si>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</si>
  <si>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</si>
  <si>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</si>
  <si>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</si>
  <si>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</si>
  <si>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</si>
  <si>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</si>
  <si>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</si>
  <si>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</si>
  <si>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</si>
  <si>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</si>
  <si>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</si>
  <si>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</si>
  <si>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</si>
  <si>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</si>
  <si>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</si>
  <si>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</si>
  <si>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</si>
  <si>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</si>
  <si>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</si>
  <si>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</si>
  <si>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</si>
  <si>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</si>
  <si>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</si>
  <si>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</si>
  <si>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</si>
  <si>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</si>
  <si>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</si>
  <si>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</si>
  <si>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</si>
  <si>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</si>
  <si>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</si>
  <si>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</si>
  <si>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</si>
  <si>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</si>
  <si>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</si>
  <si>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</si>
  <si>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</si>
  <si>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</si>
  <si>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</si>
  <si>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</si>
  <si>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</si>
  <si>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</si>
  <si>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</si>
  <si>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</si>
  <si>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</si>
  <si>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</si>
  <si>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</si>
  <si>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</si>
  <si>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</si>
  <si>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</si>
  <si>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</si>
  <si>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</si>
  <si>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</si>
  <si>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</si>
  <si>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</si>
  <si>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</si>
  <si>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</si>
  <si>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</si>
  <si>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</si>
  <si>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</si>
  <si>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</si>
  <si>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</si>
  <si>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</si>
  <si>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</si>
  <si>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</si>
  <si>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</si>
  <si>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</si>
  <si>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</si>
  <si>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</si>
  <si>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</si>
  <si>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</si>
  <si>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</si>
  <si>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</si>
  <si>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</si>
  <si>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</si>
  <si>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</si>
  <si>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</si>
  <si>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</si>
  <si>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</si>
  <si>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</si>
  <si>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</si>
  <si>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</si>
  <si>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</si>
  <si>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</si>
  <si>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</si>
  <si>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</si>
  <si>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</si>
  <si>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</si>
  <si>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</si>
  <si>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</si>
  <si>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</si>
  <si>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</si>
  <si>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</si>
  <si>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</si>
  <si>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</si>
  <si>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</si>
  <si>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</si>
  <si>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</si>
  <si>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</si>
  <si>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</si>
  <si>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</si>
  <si>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</si>
  <si>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</si>
  <si>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</si>
  <si>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</si>
  <si>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</si>
  <si>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</si>
  <si>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</si>
  <si>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</si>
  <si>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</si>
  <si>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</si>
  <si>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</si>
  <si>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</si>
  <si>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</si>
  <si>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</si>
  <si>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</si>
  <si>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</si>
  <si>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</si>
  <si>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</si>
  <si>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</si>
  <si>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</si>
  <si>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</si>
  <si>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</si>
  <si>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</si>
  <si>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</si>
  <si>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</si>
  <si>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</si>
  <si>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</si>
  <si>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</si>
  <si>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</si>
  <si>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</si>
  <si>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</si>
  <si>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</si>
  <si>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</si>
  <si>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</si>
  <si>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</si>
  <si>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</si>
  <si>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</si>
  <si>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</si>
  <si>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</si>
  <si>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</si>
  <si>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</si>
  <si>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</si>
  <si>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</si>
  <si>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</si>
  <si>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</si>
  <si>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</si>
  <si>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</si>
  <si>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</si>
  <si>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</si>
  <si>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</si>
  <si>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</si>
  <si>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</si>
  <si>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</si>
  <si>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</si>
  <si>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</si>
  <si>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</si>
  <si>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6210-05</t>
  </si>
  <si>
    <t>Salário Normativo da Categoria Profissional</t>
  </si>
  <si>
    <t>Categoria Profissional (vinculada à execução contratual)</t>
  </si>
  <si>
    <t>Trabalhador Agropecuário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</si>
  <si>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</si>
  <si>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</si>
  <si>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</si>
  <si>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</si>
  <si>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</si>
  <si>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</si>
  <si>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</si>
  <si>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</si>
  <si>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</si>
  <si>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</si>
  <si>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</si>
  <si>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</si>
  <si>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</si>
  <si>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</si>
  <si>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</si>
  <si>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</si>
  <si>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</si>
  <si>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</si>
  <si>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</si>
  <si>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</si>
  <si>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</si>
  <si>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</si>
  <si>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</si>
  <si>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</si>
  <si>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</si>
  <si>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</si>
  <si>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</si>
  <si>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</si>
  <si>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</si>
  <si>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</si>
  <si>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</si>
  <si>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</si>
  <si>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</si>
  <si>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</si>
  <si>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</si>
  <si>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</si>
  <si>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</si>
  <si>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</si>
  <si>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</si>
  <si>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</si>
  <si>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</si>
  <si>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</si>
  <si>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</si>
  <si>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</si>
  <si>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</si>
  <si>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</si>
  <si>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</si>
  <si>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</si>
  <si>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</si>
  <si>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</si>
  <si>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</si>
  <si>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</si>
  <si>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</si>
  <si>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</si>
  <si>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</si>
  <si>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</si>
  <si>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</si>
  <si>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</si>
  <si>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</si>
  <si>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</si>
  <si>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</si>
  <si>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</si>
  <si>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</si>
  <si>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</si>
  <si>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</si>
  <si>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</si>
  <si>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</si>
  <si>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</si>
  <si>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</si>
  <si>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comprida, brim, de elástico, na cor usual da empresa, tamanho sob medida</t>
  </si>
  <si>
    <t>UNIDADE</t>
  </si>
  <si>
    <t>Camisa manga longa, tecido em brim, com emblema e na cor usual da empresa, tamanho sob medida</t>
  </si>
  <si>
    <t>Bota vaqueiro</t>
  </si>
  <si>
    <t>PAR</t>
  </si>
  <si>
    <t>TOTAL ANUAL</t>
  </si>
  <si>
    <t>TOTAL MENSAL</t>
  </si>
  <si>
    <t>Boné confeccionado em helanca, tipo touca árabe</t>
  </si>
  <si>
    <t>Respirador descartável tipo peça semifacial filtrante para poeiras, névoas e fumos, classe PFF-2</t>
  </si>
  <si>
    <t>Cinta ergonômica abdominal com suspensório</t>
  </si>
  <si>
    <t>Óculos de Segurança com armação e lente em policarbonato, lente fumê com proteção lateral</t>
  </si>
  <si>
    <t>Avental em PVC branco, 1,20m x 0,70m</t>
  </si>
  <si>
    <t>Luva de algodão, malha, pigmentada, tricotada com 04 fios</t>
  </si>
  <si>
    <t>Luva de segurança confeccionada em Neoprene, forrada em algodão flocado, cano de 30cm</t>
  </si>
  <si>
    <t>Perneira de couro sintético</t>
  </si>
  <si>
    <t>Protetor Solar, bloqueador UVA/UVB, 120g, FPS mínimo de 30</t>
  </si>
  <si>
    <t>Propriá</t>
  </si>
  <si>
    <t>4122-05</t>
  </si>
  <si>
    <t>Contínuo</t>
  </si>
  <si>
    <t>Calça social, na cor usual da empresa, tamanho sob medida</t>
  </si>
  <si>
    <t>Camisa gola polo, manga curta com emblema da empresa, tamanho sob medida</t>
  </si>
  <si>
    <t>Sapato preto social</t>
  </si>
  <si>
    <t>5174-10</t>
  </si>
  <si>
    <t>Porteiro</t>
  </si>
  <si>
    <t>Camisa social, manga curta com emblema da empresa, tamanho sob medida</t>
  </si>
  <si>
    <t>7825-10</t>
  </si>
  <si>
    <t>Motorista</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</si>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</sst>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134"/>
    </font>
    <font>
      <sz val="11"/>
      <color indexed="8"/>
      <name val="Arial"/>
      <charset val="134"/>
    </font>
    <font>
      <u/>
      <sz val="11"/>
      <color theme="10"/>
      <name val="Calibri"/>
      <charset val="134"/>
    </font>
    <font>
      <u/>
      <sz val="10"/>
      <color indexed="12"/>
      <name val="Arial"/>
      <charset val="134"/>
    </font>
    <font>
      <sz val="10"/>
      <color rgb="FF000000"/>
      <name val="Calibri"/>
      <charset val="134"/>
    </font>
    <font>
      <b/>
      <sz val="18"/>
      <color indexed="56"/>
      <name val="Cambria"/>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4"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5" fillId="0" borderId="0"/>
    <xf numFmtId="44" fontId="40" fillId="0" borderId="0" applyFont="0" applyFill="0" applyBorder="0" applyAlignment="0" applyProtection="0"/>
    <xf numFmtId="43" fontId="40"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2"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6"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391">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t="s">
        <v>17</v>
      </c>
      <c r="D14" s="255"/>
      <c r="E14" s="256"/>
      <c r="F14" s="238" t="s">
        <v>18</v>
      </c>
      <c r="G14" s="238"/>
    </row>
    <row r="15" spans="1:7" ht="13.5">
      <c r="A15" s="274" t="s">
        <v>19</v>
      </c>
      <c r="B15" s="274"/>
      <c r="C15" s="275" t="s">
        <v>20</v>
      </c>
      <c r="D15" s="276"/>
      <c r="E15" s="277"/>
      <c r="F15" s="278">
        <v>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24</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75</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54" t="s">
        <v>77</v>
      </c>
      <c r="B80" s="255"/>
      <c r="C80" s="255"/>
      <c r="D80" s="255"/>
      <c r="E80" s="29">
        <f>SUM(E78:E79)</f>
        <v>0.114</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101</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105</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7">
      <c r="A113" s="5">
        <v>4</v>
      </c>
      <c r="B113" s="238" t="s">
        <v>107</v>
      </c>
      <c r="C113" s="238"/>
      <c r="D113" s="238"/>
      <c r="E113" s="238"/>
      <c r="F113" s="17" t="s">
        <v>33</v>
      </c>
    </row>
    <row r="114" spans="1:7">
      <c r="A114" s="3" t="s">
        <v>67</v>
      </c>
      <c r="B114" s="237" t="s">
        <v>108</v>
      </c>
      <c r="C114" s="237"/>
      <c r="D114" s="237"/>
      <c r="E114" s="237"/>
      <c r="F114" s="17">
        <f>F72</f>
        <v>321.49</v>
      </c>
    </row>
    <row r="115" spans="1:7">
      <c r="A115" s="3" t="s">
        <v>79</v>
      </c>
      <c r="B115" s="245" t="s">
        <v>109</v>
      </c>
      <c r="C115" s="245"/>
      <c r="D115" s="245"/>
      <c r="E115" s="245"/>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38" t="s">
        <v>77</v>
      </c>
      <c r="B120" s="238"/>
      <c r="C120" s="238"/>
      <c r="D120" s="238"/>
      <c r="E120" s="238"/>
      <c r="F120" s="15">
        <f>SUM(F114:F119)</f>
        <v>660.45</v>
      </c>
    </row>
    <row r="122" spans="1:7">
      <c r="A122" s="239" t="s">
        <v>114</v>
      </c>
      <c r="B122" s="239"/>
      <c r="C122" s="239"/>
      <c r="D122" s="239"/>
      <c r="E122" s="239"/>
      <c r="F122" s="239"/>
      <c r="G122" s="48"/>
    </row>
    <row r="124" spans="1:7">
      <c r="A124" s="5">
        <v>5</v>
      </c>
      <c r="B124" s="238" t="s">
        <v>115</v>
      </c>
      <c r="C124" s="238"/>
      <c r="D124" s="238"/>
      <c r="E124" s="5" t="s">
        <v>32</v>
      </c>
      <c r="F124" s="15" t="s">
        <v>33</v>
      </c>
    </row>
    <row r="125" spans="1:7">
      <c r="A125" s="34" t="s">
        <v>5</v>
      </c>
      <c r="B125" s="240" t="s">
        <v>116</v>
      </c>
      <c r="C125" s="240"/>
      <c r="D125" s="240"/>
      <c r="E125" s="46">
        <v>0.03</v>
      </c>
      <c r="F125" s="35" t="e">
        <f>E125*($G$36+$F$48+$F$57+$F$120)</f>
        <v>#REF!</v>
      </c>
    </row>
    <row r="126" spans="1:7">
      <c r="A126" s="34" t="s">
        <v>7</v>
      </c>
      <c r="B126" s="234" t="s">
        <v>117</v>
      </c>
      <c r="C126" s="235"/>
      <c r="D126" s="235"/>
      <c r="E126" s="49">
        <f>E127+E128+E129</f>
        <v>0.14249999999999999</v>
      </c>
      <c r="F126" s="40" t="e">
        <f>SUM(F127:F129)</f>
        <v>#REF!</v>
      </c>
    </row>
    <row r="127" spans="1:7">
      <c r="A127" s="34" t="s">
        <v>118</v>
      </c>
      <c r="B127" s="228" t="s">
        <v>119</v>
      </c>
      <c r="C127" s="229"/>
      <c r="D127" s="230"/>
      <c r="E127" s="36">
        <v>7.5999999999999998E-2</v>
      </c>
      <c r="F127" s="35" t="e">
        <f>E127*(G36+F48+F57+F120+F125+F131)/(1-E126)</f>
        <v>#REF!</v>
      </c>
    </row>
    <row r="128" spans="1:7">
      <c r="A128" s="34" t="s">
        <v>120</v>
      </c>
      <c r="B128" s="228" t="s">
        <v>121</v>
      </c>
      <c r="C128" s="229"/>
      <c r="D128" s="230"/>
      <c r="E128" s="36">
        <v>1.6500000000000001E-2</v>
      </c>
      <c r="F128" s="35" t="e">
        <f>E128*(G36+F48+F57+F120+F125+F131)/(1-E126)</f>
        <v>#REF!</v>
      </c>
    </row>
    <row r="129" spans="1:8">
      <c r="A129" s="34" t="s">
        <v>122</v>
      </c>
      <c r="B129" s="231" t="s">
        <v>123</v>
      </c>
      <c r="C129" s="232"/>
      <c r="D129" s="233"/>
      <c r="E129" s="36">
        <v>0.05</v>
      </c>
      <c r="F129" s="35" t="e">
        <f>E129*(G36+F48+F57+F120+F125+F131)/(1-E126)</f>
        <v>#REF!</v>
      </c>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127</v>
      </c>
      <c r="B135" s="235"/>
      <c r="C135" s="235"/>
      <c r="D135" s="235"/>
      <c r="E135" s="236"/>
      <c r="F135" s="35" t="s">
        <v>33</v>
      </c>
    </row>
    <row r="136" spans="1:8">
      <c r="A136" s="34" t="s">
        <v>5</v>
      </c>
      <c r="B136" s="209" t="s">
        <v>128</v>
      </c>
      <c r="C136" s="209"/>
      <c r="D136" s="209"/>
      <c r="E136" s="209"/>
      <c r="F136" s="35">
        <f>G36</f>
        <v>873.6</v>
      </c>
    </row>
    <row r="137" spans="1:8">
      <c r="A137" s="34" t="s">
        <v>7</v>
      </c>
      <c r="B137" s="209" t="s">
        <v>129</v>
      </c>
      <c r="C137" s="209"/>
      <c r="D137" s="209"/>
      <c r="E137" s="209"/>
      <c r="F137" s="35">
        <f>F48</f>
        <v>634.58000000000004</v>
      </c>
    </row>
    <row r="138" spans="1:8">
      <c r="A138" s="34" t="s">
        <v>10</v>
      </c>
      <c r="B138" s="209" t="s">
        <v>130</v>
      </c>
      <c r="C138" s="209"/>
      <c r="D138" s="209"/>
      <c r="E138" s="209"/>
      <c r="F138" s="35" t="e">
        <f>F57</f>
        <v>#REF!</v>
      </c>
    </row>
    <row r="139" spans="1:8">
      <c r="A139" s="34" t="s">
        <v>13</v>
      </c>
      <c r="B139" s="209" t="s">
        <v>131</v>
      </c>
      <c r="C139" s="209"/>
      <c r="D139" s="209"/>
      <c r="E139" s="209"/>
      <c r="F139" s="35">
        <f>F120</f>
        <v>660.45</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6.25" customHeight="1">
      <c r="A145" s="215" t="s">
        <v>134</v>
      </c>
      <c r="B145" s="215"/>
      <c r="C145" s="215"/>
      <c r="D145" s="215"/>
      <c r="E145" s="215"/>
      <c r="F145" s="215"/>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33.75" customHeight="1">
      <c r="A150" s="189" t="s">
        <v>139</v>
      </c>
      <c r="B150" s="190"/>
      <c r="C150" s="191"/>
      <c r="D150" s="192">
        <v>0.05</v>
      </c>
      <c r="E150" s="193"/>
      <c r="F150" s="194"/>
    </row>
    <row r="151" spans="1:8">
      <c r="A151" s="195" t="s">
        <v>81</v>
      </c>
      <c r="B151" s="196"/>
      <c r="C151" s="197"/>
      <c r="D151" s="198">
        <v>0.25430000000000003</v>
      </c>
      <c r="E151" s="199"/>
      <c r="F151" s="200"/>
    </row>
    <row r="152" spans="1:8" ht="33.7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6"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H129"/>
  <sheetViews>
    <sheetView view="pageBreakPreview" topLeftCell="A37"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266</v>
      </c>
      <c r="F19" s="348"/>
      <c r="H19" s="79"/>
    </row>
    <row r="20" spans="2:8" s="77" customFormat="1">
      <c r="B20" s="90"/>
      <c r="C20" s="94">
        <v>3</v>
      </c>
      <c r="D20" s="95" t="s">
        <v>169</v>
      </c>
      <c r="E20" s="349">
        <v>1626.32</v>
      </c>
      <c r="F20" s="350"/>
      <c r="H20" s="79"/>
    </row>
    <row r="21" spans="2:8" s="77" customFormat="1">
      <c r="B21" s="90"/>
      <c r="C21" s="94">
        <v>4</v>
      </c>
      <c r="D21" s="95" t="s">
        <v>170</v>
      </c>
      <c r="E21" s="351" t="s">
        <v>267</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1626.32</v>
      </c>
    </row>
    <row r="26" spans="2:8">
      <c r="B26" s="80"/>
      <c r="C26" s="106"/>
      <c r="D26" s="107" t="s">
        <v>77</v>
      </c>
      <c r="E26" s="108"/>
      <c r="F26" s="109">
        <f>TRUNC(SUM(F25:F25),2)</f>
        <v>1626.32</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135.47</v>
      </c>
    </row>
    <row r="30" spans="2:8">
      <c r="B30" s="80"/>
      <c r="C30" s="94" t="s">
        <v>7</v>
      </c>
      <c r="D30" s="114" t="s">
        <v>178</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391.71</v>
      </c>
    </row>
    <row r="35" spans="2:6">
      <c r="B35" s="80"/>
      <c r="C35" s="94" t="s">
        <v>7</v>
      </c>
      <c r="D35" s="103" t="s">
        <v>182</v>
      </c>
      <c r="E35" s="124">
        <v>2.5000000000000001E-2</v>
      </c>
      <c r="F35" s="125">
        <f t="shared" si="0"/>
        <v>48.96</v>
      </c>
    </row>
    <row r="36" spans="2:6">
      <c r="B36" s="80"/>
      <c r="C36" s="94" t="s">
        <v>10</v>
      </c>
      <c r="D36" s="103" t="s">
        <v>183</v>
      </c>
      <c r="E36" s="124">
        <v>0.03</v>
      </c>
      <c r="F36" s="125">
        <f t="shared" si="0"/>
        <v>58.75</v>
      </c>
    </row>
    <row r="37" spans="2:6">
      <c r="B37" s="80"/>
      <c r="C37" s="94" t="s">
        <v>13</v>
      </c>
      <c r="D37" s="103" t="s">
        <v>184</v>
      </c>
      <c r="E37" s="124">
        <v>1.4999999999999999E-2</v>
      </c>
      <c r="F37" s="125">
        <f t="shared" si="0"/>
        <v>29.37</v>
      </c>
    </row>
    <row r="38" spans="2:6">
      <c r="B38" s="80"/>
      <c r="C38" s="94" t="s">
        <v>38</v>
      </c>
      <c r="D38" s="103" t="s">
        <v>185</v>
      </c>
      <c r="E38" s="124">
        <v>0.01</v>
      </c>
      <c r="F38" s="125">
        <f t="shared" si="0"/>
        <v>19.579999999999998</v>
      </c>
    </row>
    <row r="39" spans="2:6">
      <c r="B39" s="80"/>
      <c r="C39" s="94" t="s">
        <v>40</v>
      </c>
      <c r="D39" s="103" t="s">
        <v>186</v>
      </c>
      <c r="E39" s="124">
        <v>6.0000000000000001E-3</v>
      </c>
      <c r="F39" s="125">
        <f t="shared" si="0"/>
        <v>11.75</v>
      </c>
    </row>
    <row r="40" spans="2:6">
      <c r="B40" s="80"/>
      <c r="C40" s="94" t="s">
        <v>42</v>
      </c>
      <c r="D40" s="103" t="s">
        <v>187</v>
      </c>
      <c r="E40" s="124">
        <v>2E-3</v>
      </c>
      <c r="F40" s="125">
        <f t="shared" si="0"/>
        <v>3.91</v>
      </c>
    </row>
    <row r="41" spans="2:6">
      <c r="B41" s="80"/>
      <c r="C41" s="94" t="s">
        <v>44</v>
      </c>
      <c r="D41" s="103" t="s">
        <v>74</v>
      </c>
      <c r="E41" s="124">
        <v>0.08</v>
      </c>
      <c r="F41" s="125">
        <f t="shared" si="0"/>
        <v>156.68</v>
      </c>
    </row>
    <row r="42" spans="2:6">
      <c r="B42" s="80"/>
      <c r="C42" s="344" t="s">
        <v>77</v>
      </c>
      <c r="D42" s="337"/>
      <c r="E42" s="127">
        <f>SUM(E34:E41)</f>
        <v>0.36799999999999999</v>
      </c>
      <c r="F42" s="128">
        <f>TRUNC(SUM(F34:F41),2)</f>
        <v>720.71</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332.25</v>
      </c>
    </row>
    <row r="53" spans="2:8">
      <c r="B53" s="80"/>
      <c r="C53" s="94" t="s">
        <v>179</v>
      </c>
      <c r="D53" s="114" t="s">
        <v>195</v>
      </c>
      <c r="E53" s="115">
        <f>E42</f>
        <v>0.36799999999999999</v>
      </c>
      <c r="F53" s="119">
        <f>F42</f>
        <v>720.71</v>
      </c>
    </row>
    <row r="54" spans="2:8">
      <c r="B54" s="80"/>
      <c r="C54" s="94" t="s">
        <v>188</v>
      </c>
      <c r="D54" s="114" t="s">
        <v>48</v>
      </c>
      <c r="E54" s="139"/>
      <c r="F54" s="119">
        <f>F49</f>
        <v>264.2</v>
      </c>
    </row>
    <row r="55" spans="2:8">
      <c r="B55" s="80"/>
      <c r="C55" s="136"/>
      <c r="D55" s="126" t="s">
        <v>77</v>
      </c>
      <c r="E55" s="140"/>
      <c r="F55" s="117">
        <f>SUM(F52:F54)</f>
        <v>1317.16</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65.05</v>
      </c>
      <c r="G61" s="146"/>
      <c r="H61" s="147"/>
    </row>
    <row r="62" spans="2:8" s="78" customFormat="1">
      <c r="B62" s="142"/>
      <c r="C62" s="143" t="s">
        <v>13</v>
      </c>
      <c r="D62" s="144" t="s">
        <v>201</v>
      </c>
      <c r="E62" s="145">
        <v>1.8499999999999999E-2</v>
      </c>
      <c r="F62" s="125">
        <f>TRUNC(((F26+F55)*E62),2)</f>
        <v>54.45</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129.49</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Motorista'!F6</f>
        <v>33.68</v>
      </c>
    </row>
    <row r="84" spans="2:6">
      <c r="B84" s="80"/>
      <c r="C84" s="94" t="s">
        <v>7</v>
      </c>
      <c r="D84" s="305" t="s">
        <v>214</v>
      </c>
      <c r="E84" s="306"/>
      <c r="F84" s="157">
        <f>'Equipamentos - Motorista'!F4</f>
        <v>1.45</v>
      </c>
    </row>
    <row r="85" spans="2:6">
      <c r="B85" s="80"/>
      <c r="C85" s="94" t="s">
        <v>10</v>
      </c>
      <c r="D85" s="305"/>
      <c r="E85" s="306"/>
      <c r="F85" s="119">
        <v>0</v>
      </c>
    </row>
    <row r="86" spans="2:6" ht="16.5" customHeight="1">
      <c r="B86" s="80"/>
      <c r="C86" s="310" t="s">
        <v>77</v>
      </c>
      <c r="D86" s="316"/>
      <c r="E86" s="311"/>
      <c r="F86" s="128">
        <f>TRUNC(SUM(F83:F85),2)</f>
        <v>35.130000000000003</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77.39</v>
      </c>
    </row>
    <row r="91" spans="2:6">
      <c r="B91" s="80"/>
      <c r="C91" s="94" t="s">
        <v>7</v>
      </c>
      <c r="D91" s="103" t="s">
        <v>126</v>
      </c>
      <c r="E91" s="159">
        <v>3.2599999999999997E-2</v>
      </c>
      <c r="F91" s="160">
        <f>TRUNC((F109*E91),2)</f>
        <v>101.32</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23.38</v>
      </c>
    </row>
    <row r="95" spans="2:6">
      <c r="B95" s="80"/>
      <c r="C95" s="162"/>
      <c r="D95" s="103" t="s">
        <v>219</v>
      </c>
      <c r="E95" s="159">
        <v>0.03</v>
      </c>
      <c r="F95" s="160">
        <f>TRUNC(((F90+F91+F109)/E101*E95),2)</f>
        <v>107.94</v>
      </c>
    </row>
    <row r="96" spans="2:6">
      <c r="B96" s="80"/>
      <c r="C96" s="162"/>
      <c r="D96" s="121" t="s">
        <v>220</v>
      </c>
      <c r="E96" s="161"/>
      <c r="F96" s="160"/>
    </row>
    <row r="97" spans="2:6">
      <c r="B97" s="80"/>
      <c r="C97" s="162"/>
      <c r="D97" s="103" t="s">
        <v>221</v>
      </c>
      <c r="E97" s="159">
        <v>0.05</v>
      </c>
      <c r="F97" s="160">
        <f>TRUNC((F90+F91+F109)/E101*E97,2)</f>
        <v>179.9</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489.93</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1626.32</v>
      </c>
    </row>
    <row r="105" spans="2:6">
      <c r="B105" s="80"/>
      <c r="C105" s="94" t="s">
        <v>7</v>
      </c>
      <c r="D105" s="304" t="s">
        <v>227</v>
      </c>
      <c r="E105" s="304"/>
      <c r="F105" s="119">
        <f>F55</f>
        <v>1317.16</v>
      </c>
    </row>
    <row r="106" spans="2:6">
      <c r="B106" s="80"/>
      <c r="C106" s="94" t="s">
        <v>10</v>
      </c>
      <c r="D106" s="304" t="s">
        <v>228</v>
      </c>
      <c r="E106" s="304"/>
      <c r="F106" s="119">
        <f>F65</f>
        <v>129.49</v>
      </c>
    </row>
    <row r="107" spans="2:6">
      <c r="B107" s="80"/>
      <c r="C107" s="94" t="s">
        <v>13</v>
      </c>
      <c r="D107" s="305" t="s">
        <v>229</v>
      </c>
      <c r="E107" s="306"/>
      <c r="F107" s="119">
        <f>F80</f>
        <v>0</v>
      </c>
    </row>
    <row r="108" spans="2:6">
      <c r="B108" s="80"/>
      <c r="C108" s="94" t="s">
        <v>38</v>
      </c>
      <c r="D108" s="304" t="s">
        <v>230</v>
      </c>
      <c r="E108" s="304"/>
      <c r="F108" s="119">
        <f>F86</f>
        <v>35.130000000000003</v>
      </c>
    </row>
    <row r="109" spans="2:6">
      <c r="B109" s="80"/>
      <c r="C109" s="307" t="s">
        <v>231</v>
      </c>
      <c r="D109" s="308"/>
      <c r="E109" s="309"/>
      <c r="F109" s="172">
        <f>TRUNC(SUM(F104:F108),2)</f>
        <v>3108.1</v>
      </c>
    </row>
    <row r="110" spans="2:6">
      <c r="B110" s="80"/>
      <c r="C110" s="94" t="s">
        <v>40</v>
      </c>
      <c r="D110" s="305" t="s">
        <v>232</v>
      </c>
      <c r="E110" s="306"/>
      <c r="F110" s="173">
        <f>F100</f>
        <v>489.93</v>
      </c>
    </row>
    <row r="111" spans="2:6">
      <c r="B111" s="80"/>
      <c r="C111" s="299" t="s">
        <v>233</v>
      </c>
      <c r="D111" s="300"/>
      <c r="E111" s="301"/>
      <c r="F111" s="174">
        <f>SUM(F109:F110)</f>
        <v>3598.03</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DsZlqALodzUpqW1r5BiyNW58j1ijRGPpVKc5PT9R5amrcILkOmI/RdL/VdjBQThNzLdUoo+Y6NBfvTZmvBT7vw==" saltValue="0ZpdOvWh4ydd+D40BIwHf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9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78" t="s">
        <v>246</v>
      </c>
      <c r="B5" s="378"/>
      <c r="C5" s="378"/>
      <c r="D5" s="378"/>
      <c r="E5" s="378"/>
      <c r="F5" s="76">
        <f>SUM(F2:F4)</f>
        <v>404.22</v>
      </c>
    </row>
    <row r="6" spans="1:6">
      <c r="A6" s="378" t="s">
        <v>247</v>
      </c>
      <c r="B6" s="378"/>
      <c r="C6" s="378"/>
      <c r="D6" s="378"/>
      <c r="E6" s="378"/>
      <c r="F6" s="76">
        <f>TRUNC(F5/12,2)</f>
        <v>33.68</v>
      </c>
    </row>
  </sheetData>
  <sheetProtection algorithmName="SHA-512" hashValue="Zlb0+EhLkWtjwXCVv8jwpZkletsvyhA8kVm+1dMN/UvRVSs0SsmibqD7bmMGPrRm4CHPASSp81OfukBDovDFsA==" saltValue="VysdVTIYXbQZ8bo50DfCr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256</v>
      </c>
      <c r="C2" s="74">
        <v>2</v>
      </c>
      <c r="D2" s="74" t="s">
        <v>242</v>
      </c>
      <c r="E2" s="75">
        <v>8.6999999999999993</v>
      </c>
      <c r="F2" s="76">
        <f>E2*C2</f>
        <v>17.399999999999999</v>
      </c>
    </row>
    <row r="3" spans="1:6">
      <c r="A3" s="378" t="s">
        <v>246</v>
      </c>
      <c r="B3" s="378"/>
      <c r="C3" s="378"/>
      <c r="D3" s="378"/>
      <c r="E3" s="378"/>
      <c r="F3" s="76">
        <f>SUM(F2:F2)</f>
        <v>17.399999999999999</v>
      </c>
    </row>
    <row r="4" spans="1:6">
      <c r="A4" s="378" t="s">
        <v>247</v>
      </c>
      <c r="B4" s="378"/>
      <c r="C4" s="378"/>
      <c r="D4" s="378"/>
      <c r="E4" s="378"/>
      <c r="F4" s="76">
        <f>TRUNC(F3/12,2)</f>
        <v>1.45</v>
      </c>
    </row>
  </sheetData>
  <sheetProtection algorithmName="SHA-512" hashValue="Bvbwoo4xwA/80+qx26aTiH6MBso9L1ZOV4TYVQSq7egZr2sVRriUeNxD8vjNT9w4YoRzM9wqpKXr7QNB1c7zSw==" saltValue="LMMTKNbQzxYUFdp4dhJA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H129"/>
  <sheetViews>
    <sheetView view="pageBreakPreview" topLeftCell="A38"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268</v>
      </c>
      <c r="F19" s="348"/>
      <c r="H19" s="79"/>
    </row>
    <row r="20" spans="2:8" s="77" customFormat="1">
      <c r="B20" s="90"/>
      <c r="C20" s="94">
        <v>3</v>
      </c>
      <c r="D20" s="95" t="s">
        <v>169</v>
      </c>
      <c r="E20" s="379">
        <v>1100.92</v>
      </c>
      <c r="F20" s="350"/>
      <c r="H20" s="79"/>
    </row>
    <row r="21" spans="2:8" s="77" customFormat="1">
      <c r="B21" s="90"/>
      <c r="C21" s="94">
        <v>4</v>
      </c>
      <c r="D21" s="95" t="s">
        <v>170</v>
      </c>
      <c r="E21" s="351" t="s">
        <v>269</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Aux. Man. Predial'!F5</f>
        <v>31.69</v>
      </c>
    </row>
    <row r="84" spans="2:6">
      <c r="B84" s="80"/>
      <c r="C84" s="94" t="s">
        <v>7</v>
      </c>
      <c r="D84" s="305" t="s">
        <v>214</v>
      </c>
      <c r="E84" s="306"/>
      <c r="F84" s="157">
        <f>'Equipamentos - Aux. Man. Pred.'!F8</f>
        <v>13.77</v>
      </c>
    </row>
    <row r="85" spans="2:6">
      <c r="B85" s="80"/>
      <c r="C85" s="94" t="s">
        <v>10</v>
      </c>
      <c r="D85" s="305"/>
      <c r="E85" s="306"/>
      <c r="F85" s="119">
        <v>0</v>
      </c>
    </row>
    <row r="86" spans="2:6" ht="16.5" customHeight="1">
      <c r="B86" s="80"/>
      <c r="C86" s="310" t="s">
        <v>77</v>
      </c>
      <c r="D86" s="316"/>
      <c r="E86" s="311"/>
      <c r="F86" s="128">
        <f>TRUNC(SUM(F83:F85),2)</f>
        <v>45.46</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55.1</v>
      </c>
    </row>
    <row r="91" spans="2:6">
      <c r="B91" s="80"/>
      <c r="C91" s="94" t="s">
        <v>7</v>
      </c>
      <c r="D91" s="103" t="s">
        <v>126</v>
      </c>
      <c r="E91" s="159">
        <v>3.2599999999999997E-2</v>
      </c>
      <c r="F91" s="160">
        <f>TRUNC((F109*E91),2)</f>
        <v>72.14</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16.649999999999999</v>
      </c>
    </row>
    <row r="95" spans="2:6">
      <c r="B95" s="80"/>
      <c r="C95" s="162"/>
      <c r="D95" s="103" t="s">
        <v>219</v>
      </c>
      <c r="E95" s="159">
        <v>0.03</v>
      </c>
      <c r="F95" s="160">
        <f>TRUNC(((F90+F91+F109)/E101*E95),2)</f>
        <v>76.849999999999994</v>
      </c>
    </row>
    <row r="96" spans="2:6">
      <c r="B96" s="80"/>
      <c r="C96" s="162"/>
      <c r="D96" s="121" t="s">
        <v>220</v>
      </c>
      <c r="E96" s="161"/>
      <c r="F96" s="160"/>
    </row>
    <row r="97" spans="2:6">
      <c r="B97" s="80"/>
      <c r="C97" s="162"/>
      <c r="D97" s="103" t="s">
        <v>221</v>
      </c>
      <c r="E97" s="159">
        <v>0.05</v>
      </c>
      <c r="F97" s="160">
        <f>TRUNC((F90+F91+F109)/E101*E97,2)</f>
        <v>128.08000000000001</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348.82</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1100.92</v>
      </c>
    </row>
    <row r="105" spans="2:6">
      <c r="B105" s="80"/>
      <c r="C105" s="94" t="s">
        <v>7</v>
      </c>
      <c r="D105" s="304" t="s">
        <v>227</v>
      </c>
      <c r="E105" s="304"/>
      <c r="F105" s="119">
        <f>F55</f>
        <v>976.97</v>
      </c>
    </row>
    <row r="106" spans="2:6">
      <c r="B106" s="80"/>
      <c r="C106" s="94" t="s">
        <v>10</v>
      </c>
      <c r="D106" s="304" t="s">
        <v>228</v>
      </c>
      <c r="E106" s="304"/>
      <c r="F106" s="119">
        <f>F65</f>
        <v>89.59</v>
      </c>
    </row>
    <row r="107" spans="2:6">
      <c r="B107" s="80"/>
      <c r="C107" s="94" t="s">
        <v>13</v>
      </c>
      <c r="D107" s="305" t="s">
        <v>229</v>
      </c>
      <c r="E107" s="306"/>
      <c r="F107" s="119">
        <f>F80</f>
        <v>0</v>
      </c>
    </row>
    <row r="108" spans="2:6">
      <c r="B108" s="80"/>
      <c r="C108" s="94" t="s">
        <v>38</v>
      </c>
      <c r="D108" s="304" t="s">
        <v>230</v>
      </c>
      <c r="E108" s="304"/>
      <c r="F108" s="119">
        <f>F86</f>
        <v>45.46</v>
      </c>
    </row>
    <row r="109" spans="2:6">
      <c r="B109" s="80"/>
      <c r="C109" s="307" t="s">
        <v>231</v>
      </c>
      <c r="D109" s="308"/>
      <c r="E109" s="309"/>
      <c r="F109" s="172">
        <f>TRUNC(SUM(F104:F108),2)</f>
        <v>2212.94</v>
      </c>
    </row>
    <row r="110" spans="2:6">
      <c r="B110" s="80"/>
      <c r="C110" s="94" t="s">
        <v>40</v>
      </c>
      <c r="D110" s="305" t="s">
        <v>232</v>
      </c>
      <c r="E110" s="306"/>
      <c r="F110" s="173">
        <f>F100</f>
        <v>348.82</v>
      </c>
    </row>
    <row r="111" spans="2:6">
      <c r="B111" s="80"/>
      <c r="C111" s="299" t="s">
        <v>233</v>
      </c>
      <c r="D111" s="300"/>
      <c r="E111" s="301"/>
      <c r="F111" s="174">
        <f>SUM(F109:F110)</f>
        <v>2561.7600000000002</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X6jqSsfFSp+qGWKTkF1f6sUKfwarAon3scr93oEZmKwGB9e3Am4/L2Axzs6kwacs1dGRB0zSuvgQ6nLpe+xYOw==" saltValue="FDnywaZnDdvqcEp0XC6W3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C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270</v>
      </c>
      <c r="C2" s="74">
        <v>4</v>
      </c>
      <c r="D2" s="74" t="s">
        <v>242</v>
      </c>
      <c r="E2" s="75">
        <v>74.66</v>
      </c>
      <c r="F2" s="76">
        <f>E2*C2</f>
        <v>298.64</v>
      </c>
    </row>
    <row r="3" spans="1:6">
      <c r="A3" s="72">
        <v>2</v>
      </c>
      <c r="B3" s="73" t="s">
        <v>271</v>
      </c>
      <c r="C3" s="74">
        <v>2</v>
      </c>
      <c r="D3" s="74" t="s">
        <v>245</v>
      </c>
      <c r="E3" s="75">
        <v>40.840000000000003</v>
      </c>
      <c r="F3" s="76">
        <f>E3*C3</f>
        <v>81.680000000000007</v>
      </c>
    </row>
    <row r="4" spans="1:6">
      <c r="A4" s="378" t="s">
        <v>246</v>
      </c>
      <c r="B4" s="378"/>
      <c r="C4" s="378"/>
      <c r="D4" s="378"/>
      <c r="E4" s="378"/>
      <c r="F4" s="76">
        <f>SUM(F2:F3)</f>
        <v>380.32</v>
      </c>
    </row>
    <row r="5" spans="1:6">
      <c r="A5" s="378" t="s">
        <v>247</v>
      </c>
      <c r="B5" s="378"/>
      <c r="C5" s="378"/>
      <c r="D5" s="378"/>
      <c r="E5" s="378"/>
      <c r="F5" s="76">
        <f>TRUNC(F4/12,2)</f>
        <v>31.69</v>
      </c>
    </row>
  </sheetData>
  <sheetProtection algorithmName="SHA-512" hashValue="smA+X+Vs0QecUuJPUb3FyWRb/m/+nFRMV1z3NOYACF1UcUeSUJZ0EvzNnfxuOhdXne5wRhLSLOJXqe+RqqVCQg==" saltValue="fTkuy4Wgl/crchrLQG6z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272</v>
      </c>
      <c r="C2" s="74">
        <v>4</v>
      </c>
      <c r="D2" s="74" t="s">
        <v>245</v>
      </c>
      <c r="E2" s="75">
        <v>18.36</v>
      </c>
      <c r="F2" s="76">
        <f t="shared" ref="F2:F6" si="0">E2*C2</f>
        <v>73.44</v>
      </c>
    </row>
    <row r="3" spans="1:6" ht="45">
      <c r="A3" s="72">
        <v>2</v>
      </c>
      <c r="B3" s="73" t="s">
        <v>273</v>
      </c>
      <c r="C3" s="74">
        <v>1</v>
      </c>
      <c r="D3" s="74" t="s">
        <v>242</v>
      </c>
      <c r="E3" s="75">
        <v>4.18</v>
      </c>
      <c r="F3" s="76">
        <f t="shared" si="0"/>
        <v>4.18</v>
      </c>
    </row>
    <row r="4" spans="1:6" ht="30">
      <c r="A4" s="72">
        <v>3</v>
      </c>
      <c r="B4" s="73" t="s">
        <v>274</v>
      </c>
      <c r="C4" s="74">
        <v>2</v>
      </c>
      <c r="D4" s="74" t="s">
        <v>242</v>
      </c>
      <c r="E4" s="75">
        <v>1.24</v>
      </c>
      <c r="F4" s="76">
        <f t="shared" si="0"/>
        <v>2.48</v>
      </c>
    </row>
    <row r="5" spans="1:6" ht="30">
      <c r="A5" s="72">
        <v>4</v>
      </c>
      <c r="B5" s="73" t="s">
        <v>275</v>
      </c>
      <c r="C5" s="74">
        <v>6</v>
      </c>
      <c r="D5" s="74" t="s">
        <v>242</v>
      </c>
      <c r="E5" s="75">
        <v>11.3</v>
      </c>
      <c r="F5" s="76">
        <f t="shared" si="0"/>
        <v>67.8</v>
      </c>
    </row>
    <row r="6" spans="1:6" ht="30">
      <c r="A6" s="72">
        <v>5</v>
      </c>
      <c r="B6" s="73" t="s">
        <v>256</v>
      </c>
      <c r="C6" s="74">
        <v>2</v>
      </c>
      <c r="D6" s="74" t="s">
        <v>242</v>
      </c>
      <c r="E6" s="75">
        <v>8.6999999999999993</v>
      </c>
      <c r="F6" s="76">
        <f t="shared" si="0"/>
        <v>17.399999999999999</v>
      </c>
    </row>
    <row r="7" spans="1:6">
      <c r="A7" s="378" t="s">
        <v>246</v>
      </c>
      <c r="B7" s="378"/>
      <c r="C7" s="378"/>
      <c r="D7" s="378"/>
      <c r="E7" s="378"/>
      <c r="F7" s="76">
        <f>SUM(F2:F6)</f>
        <v>165.3</v>
      </c>
    </row>
    <row r="8" spans="1:6">
      <c r="A8" s="378" t="s">
        <v>247</v>
      </c>
      <c r="B8" s="378"/>
      <c r="C8" s="378"/>
      <c r="D8" s="378"/>
      <c r="E8" s="378"/>
      <c r="F8" s="76">
        <f>TRUNC(F7/12,2)</f>
        <v>13.77</v>
      </c>
    </row>
  </sheetData>
  <sheetProtection algorithmName="SHA-512" hashValue="kWjd6UeCBvSRtxhi3u24ofyWfmTDOQDEJIog+IzrlJH3oo6ZEpS+5ro7UppbkN0hicJu5iBGgrNbbWWwqtDZzA==" saltValue="1kxdJFaFA2mJLHgbxd4hf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H129"/>
  <sheetViews>
    <sheetView tabSelected="1" view="pageBreakPreview" topLeftCell="A42" zoomScale="120" zoomScaleNormal="100" zoomScaleSheetLayoutView="120" workbookViewId="0">
      <selection activeCell="F46" sqref="F4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276</v>
      </c>
      <c r="F19" s="348"/>
      <c r="H19" s="79"/>
    </row>
    <row r="20" spans="2:8" s="77" customFormat="1">
      <c r="B20" s="90"/>
      <c r="C20" s="94">
        <v>3</v>
      </c>
      <c r="D20" s="95" t="s">
        <v>169</v>
      </c>
      <c r="E20" s="349">
        <v>1100.92</v>
      </c>
      <c r="F20" s="350"/>
      <c r="H20" s="79"/>
    </row>
    <row r="21" spans="2:8" s="77" customFormat="1">
      <c r="B21" s="90"/>
      <c r="C21" s="94">
        <v>4</v>
      </c>
      <c r="D21" s="95" t="s">
        <v>170</v>
      </c>
      <c r="E21" s="351" t="s">
        <v>277</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Aux. Serv. Oper.'!F6</f>
        <v>27.44</v>
      </c>
    </row>
    <row r="84" spans="2:6">
      <c r="B84" s="80"/>
      <c r="C84" s="94" t="s">
        <v>7</v>
      </c>
      <c r="D84" s="305" t="s">
        <v>214</v>
      </c>
      <c r="E84" s="306"/>
      <c r="F84" s="157">
        <f>'Equipamentos - Aux. Serv. Oper.'!F11</f>
        <v>74.569999999999993</v>
      </c>
    </row>
    <row r="85" spans="2:6">
      <c r="B85" s="80"/>
      <c r="C85" s="94" t="s">
        <v>10</v>
      </c>
      <c r="D85" s="305"/>
      <c r="E85" s="306"/>
      <c r="F85" s="119">
        <v>0</v>
      </c>
    </row>
    <row r="86" spans="2:6" ht="16.5" customHeight="1">
      <c r="B86" s="80"/>
      <c r="C86" s="310" t="s">
        <v>77</v>
      </c>
      <c r="D86" s="316"/>
      <c r="E86" s="311"/>
      <c r="F86" s="128">
        <f>TRUNC(SUM(F83:F85),2)</f>
        <v>102.01</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56.51</v>
      </c>
    </row>
    <row r="91" spans="2:6">
      <c r="B91" s="80"/>
      <c r="C91" s="94" t="s">
        <v>7</v>
      </c>
      <c r="D91" s="103" t="s">
        <v>126</v>
      </c>
      <c r="E91" s="159">
        <v>3.2599999999999997E-2</v>
      </c>
      <c r="F91" s="160">
        <f>TRUNC((F109*E91),2)</f>
        <v>73.98</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17.07</v>
      </c>
    </row>
    <row r="95" spans="2:6">
      <c r="B95" s="80"/>
      <c r="C95" s="162"/>
      <c r="D95" s="103" t="s">
        <v>219</v>
      </c>
      <c r="E95" s="159">
        <v>0.03</v>
      </c>
      <c r="F95" s="160">
        <f>TRUNC(((F90+F91+F109)/E101*E95),2)</f>
        <v>78.81</v>
      </c>
    </row>
    <row r="96" spans="2:6">
      <c r="B96" s="80"/>
      <c r="C96" s="162"/>
      <c r="D96" s="121" t="s">
        <v>220</v>
      </c>
      <c r="E96" s="161"/>
      <c r="F96" s="160"/>
    </row>
    <row r="97" spans="2:6">
      <c r="B97" s="80"/>
      <c r="C97" s="162"/>
      <c r="D97" s="103" t="s">
        <v>221</v>
      </c>
      <c r="E97" s="159">
        <v>0.05</v>
      </c>
      <c r="F97" s="160">
        <f>TRUNC((F90+F91+F109)/E101*E97,2)</f>
        <v>131.36000000000001</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357.73</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1100.92</v>
      </c>
    </row>
    <row r="105" spans="2:6">
      <c r="B105" s="80"/>
      <c r="C105" s="94" t="s">
        <v>7</v>
      </c>
      <c r="D105" s="304" t="s">
        <v>227</v>
      </c>
      <c r="E105" s="304"/>
      <c r="F105" s="119">
        <f>F55</f>
        <v>976.97</v>
      </c>
    </row>
    <row r="106" spans="2:6">
      <c r="B106" s="80"/>
      <c r="C106" s="94" t="s">
        <v>10</v>
      </c>
      <c r="D106" s="304" t="s">
        <v>228</v>
      </c>
      <c r="E106" s="304"/>
      <c r="F106" s="119">
        <f>F65</f>
        <v>89.59</v>
      </c>
    </row>
    <row r="107" spans="2:6">
      <c r="B107" s="80"/>
      <c r="C107" s="94" t="s">
        <v>13</v>
      </c>
      <c r="D107" s="305" t="s">
        <v>229</v>
      </c>
      <c r="E107" s="306"/>
      <c r="F107" s="119">
        <f>F80</f>
        <v>0</v>
      </c>
    </row>
    <row r="108" spans="2:6">
      <c r="B108" s="80"/>
      <c r="C108" s="94" t="s">
        <v>38</v>
      </c>
      <c r="D108" s="304" t="s">
        <v>230</v>
      </c>
      <c r="E108" s="304"/>
      <c r="F108" s="119">
        <f>F86</f>
        <v>102.01</v>
      </c>
    </row>
    <row r="109" spans="2:6">
      <c r="B109" s="80"/>
      <c r="C109" s="307" t="s">
        <v>231</v>
      </c>
      <c r="D109" s="308"/>
      <c r="E109" s="309"/>
      <c r="F109" s="172">
        <f>TRUNC(SUM(F104:F108),2)</f>
        <v>2269.4899999999998</v>
      </c>
    </row>
    <row r="110" spans="2:6">
      <c r="B110" s="80"/>
      <c r="C110" s="94" t="s">
        <v>40</v>
      </c>
      <c r="D110" s="305" t="s">
        <v>232</v>
      </c>
      <c r="E110" s="306"/>
      <c r="F110" s="173">
        <f>F100</f>
        <v>357.73</v>
      </c>
    </row>
    <row r="111" spans="2:6">
      <c r="B111" s="80"/>
      <c r="C111" s="299" t="s">
        <v>233</v>
      </c>
      <c r="D111" s="300"/>
      <c r="E111" s="301"/>
      <c r="F111" s="174">
        <f>SUM(F109:F110)</f>
        <v>2627.22</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MVaAd4Pxfa+RFDz0w6dvfIQIT9HS7jS4BGg9SNXzKTs0GFD69cHmpF9ONkTwASnxR+amIRXQiiEoqnArkI5uDA==" saltValue="QIBuYDq0LqQMXn0n7G+Ja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F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278</v>
      </c>
      <c r="C2" s="74">
        <v>4</v>
      </c>
      <c r="D2" s="74" t="s">
        <v>242</v>
      </c>
      <c r="E2" s="75">
        <v>33.33</v>
      </c>
      <c r="F2" s="76">
        <f>E2*C2</f>
        <v>133.32</v>
      </c>
    </row>
    <row r="3" spans="1:6" ht="75">
      <c r="A3" s="72">
        <v>2</v>
      </c>
      <c r="B3" s="73" t="s">
        <v>279</v>
      </c>
      <c r="C3" s="74">
        <v>4</v>
      </c>
      <c r="D3" s="74" t="s">
        <v>242</v>
      </c>
      <c r="E3" s="75">
        <v>33.26</v>
      </c>
      <c r="F3" s="76">
        <f>E3*C3</f>
        <v>133.04</v>
      </c>
    </row>
    <row r="4" spans="1:6" ht="30">
      <c r="A4" s="72">
        <v>3</v>
      </c>
      <c r="B4" s="73" t="s">
        <v>280</v>
      </c>
      <c r="C4" s="74">
        <v>2</v>
      </c>
      <c r="D4" s="74" t="s">
        <v>245</v>
      </c>
      <c r="E4" s="75">
        <v>31.51</v>
      </c>
      <c r="F4" s="76">
        <f>E4*C4</f>
        <v>63.02</v>
      </c>
    </row>
    <row r="5" spans="1:6">
      <c r="A5" s="378" t="s">
        <v>246</v>
      </c>
      <c r="B5" s="378"/>
      <c r="C5" s="378"/>
      <c r="D5" s="378"/>
      <c r="E5" s="378"/>
      <c r="F5" s="76">
        <f>SUM(F2:F4)</f>
        <v>329.38</v>
      </c>
    </row>
    <row r="6" spans="1:6">
      <c r="A6" s="378" t="s">
        <v>247</v>
      </c>
      <c r="B6" s="378"/>
      <c r="C6" s="378"/>
      <c r="D6" s="378"/>
      <c r="E6" s="378"/>
      <c r="F6" s="76">
        <f>TRUNC(F5/12,2)</f>
        <v>27.44</v>
      </c>
    </row>
  </sheetData>
  <sheetProtection algorithmName="SHA-512" hashValue="ytC9DEdteLXoMgVOdqY0tNCaAZGm57NZeT+5HPji2h4zgszP27ThjZeDbHJ3qD4rHIZCpKfsPa/9yEPLYhQ5Ew==" saltValue="A4p8dZwYWM1X7BHs/km5O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11"/>
  <sheetViews>
    <sheetView workbookViewId="0">
      <selection activeCell="L9" sqref="L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105">
      <c r="A2" s="72">
        <v>1</v>
      </c>
      <c r="B2" s="73" t="s">
        <v>281</v>
      </c>
      <c r="C2" s="74">
        <v>2</v>
      </c>
      <c r="D2" s="74" t="s">
        <v>242</v>
      </c>
      <c r="E2" s="75">
        <v>150.38999999999999</v>
      </c>
      <c r="F2" s="76">
        <f>E2*C2</f>
        <v>300.77999999999997</v>
      </c>
    </row>
    <row r="3" spans="1:6" ht="60">
      <c r="A3" s="72">
        <v>2</v>
      </c>
      <c r="B3" s="73" t="s">
        <v>282</v>
      </c>
      <c r="C3" s="74">
        <v>2</v>
      </c>
      <c r="D3" s="74" t="s">
        <v>245</v>
      </c>
      <c r="E3" s="75">
        <v>99.18</v>
      </c>
      <c r="F3" s="76">
        <f>E3*C3</f>
        <v>198.36</v>
      </c>
    </row>
    <row r="4" spans="1:6" ht="75">
      <c r="A4" s="72">
        <v>3</v>
      </c>
      <c r="B4" s="73" t="s">
        <v>283</v>
      </c>
      <c r="C4" s="74">
        <v>2</v>
      </c>
      <c r="D4" s="74" t="s">
        <v>242</v>
      </c>
      <c r="E4" s="75">
        <v>21.35</v>
      </c>
      <c r="F4" s="76">
        <f>E4*C4</f>
        <v>42.7</v>
      </c>
    </row>
    <row r="5" spans="1:6" ht="60">
      <c r="A5" s="72">
        <v>4</v>
      </c>
      <c r="B5" s="73" t="s">
        <v>284</v>
      </c>
      <c r="C5" s="74">
        <v>2</v>
      </c>
      <c r="D5" s="74" t="s">
        <v>245</v>
      </c>
      <c r="E5" s="75">
        <v>67.569999999999993</v>
      </c>
      <c r="F5" s="76"/>
    </row>
    <row r="6" spans="1:6" ht="30">
      <c r="A6" s="72">
        <v>5</v>
      </c>
      <c r="B6" s="73" t="s">
        <v>252</v>
      </c>
      <c r="C6" s="74">
        <v>2</v>
      </c>
      <c r="D6" s="74" t="s">
        <v>242</v>
      </c>
      <c r="E6" s="75">
        <v>8.3000000000000007</v>
      </c>
      <c r="F6" s="76">
        <f>E6*C6</f>
        <v>16.600000000000001</v>
      </c>
    </row>
    <row r="7" spans="1:6" ht="60">
      <c r="A7" s="72">
        <v>6</v>
      </c>
      <c r="B7" s="73" t="s">
        <v>285</v>
      </c>
      <c r="C7" s="74">
        <v>1</v>
      </c>
      <c r="D7" s="74" t="s">
        <v>242</v>
      </c>
      <c r="E7" s="75">
        <v>290.8</v>
      </c>
      <c r="F7" s="76">
        <f>E7*C7</f>
        <v>290.8</v>
      </c>
    </row>
    <row r="8" spans="1:6" ht="60">
      <c r="A8" s="72">
        <v>7</v>
      </c>
      <c r="B8" s="73" t="s">
        <v>286</v>
      </c>
      <c r="C8" s="74">
        <v>4</v>
      </c>
      <c r="D8" s="74" t="s">
        <v>287</v>
      </c>
      <c r="E8" s="75">
        <v>11.41</v>
      </c>
      <c r="F8" s="76">
        <f>E8*C8</f>
        <v>45.64</v>
      </c>
    </row>
    <row r="9" spans="1:6" ht="30">
      <c r="A9" s="72">
        <v>8</v>
      </c>
      <c r="B9" s="73" t="s">
        <v>288</v>
      </c>
      <c r="C9" s="74">
        <v>6</v>
      </c>
      <c r="D9" s="74" t="s">
        <v>289</v>
      </c>
      <c r="E9" s="75">
        <v>19.559999999999999</v>
      </c>
      <c r="F9" s="76"/>
    </row>
    <row r="10" spans="1:6">
      <c r="A10" s="378" t="s">
        <v>246</v>
      </c>
      <c r="B10" s="378"/>
      <c r="C10" s="378"/>
      <c r="D10" s="378"/>
      <c r="E10" s="378"/>
      <c r="F10" s="76">
        <f>SUM(F2:F9)</f>
        <v>894.88</v>
      </c>
    </row>
    <row r="11" spans="1:6">
      <c r="A11" s="378" t="s">
        <v>247</v>
      </c>
      <c r="B11" s="378"/>
      <c r="C11" s="378"/>
      <c r="D11" s="378"/>
      <c r="E11" s="378"/>
      <c r="F11" s="76">
        <f>TRUNC(F10/12,2)</f>
        <v>74.569999999999993</v>
      </c>
    </row>
  </sheetData>
  <sheetProtection algorithmName="SHA-512" hashValue="aw9zuemgj5lU4qugN887gZ4LzHjJqh/LND1pkOuOPFNnehNZm9G3YMYCKgguY6FU9InSw6jSn2XSFuFrb6RMhQ==" saltValue="ZaC04Ea8qmNw4sS6JY7BxA=="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290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291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c r="D14" s="255" t="s">
        <v>17</v>
      </c>
      <c r="E14" s="256"/>
      <c r="F14" s="238" t="s">
        <v>18</v>
      </c>
      <c r="G14" s="238"/>
    </row>
    <row r="15" spans="1:7" ht="13.5">
      <c r="A15" s="274" t="s">
        <v>292</v>
      </c>
      <c r="B15" s="274"/>
      <c r="C15" s="275"/>
      <c r="D15" s="276" t="s">
        <v>293</v>
      </c>
      <c r="E15" s="277"/>
      <c r="F15" s="278" t="s">
        <v>294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295</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296</v>
      </c>
      <c r="C55" s="237"/>
      <c r="D55" s="237"/>
      <c r="E55" s="237"/>
      <c r="F55" s="17">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297</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54" t="s">
        <v>77</v>
      </c>
      <c r="B80" s="255"/>
      <c r="C80" s="255"/>
      <c r="D80" s="255"/>
      <c r="E80" s="29">
        <f>E73*E78</f>
        <v>0</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298</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299</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300</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321.49</v>
      </c>
    </row>
    <row r="115" spans="1:8">
      <c r="A115" s="3" t="s">
        <v>79</v>
      </c>
      <c r="B115" s="245" t="s">
        <v>109</v>
      </c>
      <c r="C115" s="245"/>
      <c r="D115" s="245"/>
      <c r="E115" s="245"/>
      <c r="F115" s="17">
        <f>F80</f>
        <v>99.55</v>
      </c>
    </row>
    <row r="116" spans="1:8">
      <c r="A116" s="3" t="s">
        <v>83</v>
      </c>
      <c r="B116" s="237" t="s">
        <v>301</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38" t="s">
        <v>77</v>
      </c>
      <c r="B120" s="238"/>
      <c r="C120" s="238"/>
      <c r="D120" s="238"/>
      <c r="E120" s="238"/>
      <c r="F120" s="15">
        <f>SUM(F114:F119)</f>
        <v>660.45</v>
      </c>
    </row>
    <row r="122" spans="1:8">
      <c r="A122" s="239" t="s">
        <v>302</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row>
    <row r="127" spans="1:8">
      <c r="A127" s="34" t="s">
        <v>118</v>
      </c>
      <c r="B127" s="228" t="s">
        <v>119</v>
      </c>
      <c r="C127" s="229"/>
      <c r="D127" s="230"/>
      <c r="E127" s="36">
        <v>7.5999999999999998E-2</v>
      </c>
      <c r="F127" s="35" t="e">
        <f>E127*(G36+F48+F57+F120+F125+F131)/(1-E126)</f>
        <v>#REF!</v>
      </c>
      <c r="H127" s="68"/>
    </row>
    <row r="128" spans="1:8">
      <c r="A128" s="34" t="s">
        <v>120</v>
      </c>
      <c r="B128" s="228" t="s">
        <v>121</v>
      </c>
      <c r="C128" s="229"/>
      <c r="D128" s="230"/>
      <c r="E128" s="36">
        <v>1.6500000000000001E-2</v>
      </c>
      <c r="F128" s="35" t="e">
        <f>E128*(G36+F48+F57+F120+F125+F131)/(1-E126)</f>
        <v>#REF!</v>
      </c>
      <c r="H128" s="68"/>
    </row>
    <row r="129" spans="1:9">
      <c r="A129" s="34" t="s">
        <v>122</v>
      </c>
      <c r="B129" s="231" t="s">
        <v>123</v>
      </c>
      <c r="C129" s="232"/>
      <c r="D129" s="233"/>
      <c r="E129" s="36">
        <v>0.05</v>
      </c>
      <c r="F129" s="35" t="e">
        <f>E129*(G36+F48+F57+F120+F125+F131)/(1-E126)</f>
        <v>#REF!</v>
      </c>
      <c r="H129" s="68"/>
    </row>
    <row r="130" spans="1:9">
      <c r="A130" s="34" t="s">
        <v>124</v>
      </c>
      <c r="B130" s="228" t="s">
        <v>125</v>
      </c>
      <c r="C130" s="229"/>
      <c r="D130" s="230"/>
      <c r="E130" s="51"/>
      <c r="F130" s="40"/>
    </row>
    <row r="131" spans="1:9">
      <c r="A131" s="34" t="s">
        <v>10</v>
      </c>
      <c r="B131" s="228" t="s">
        <v>126</v>
      </c>
      <c r="C131" s="229"/>
      <c r="D131" s="230"/>
      <c r="E131" s="46">
        <v>7.0000000000000007E-2</v>
      </c>
      <c r="F131" s="35" t="e">
        <f>E131*($G$36+$F$48+$F$57+$F$120+F125)</f>
        <v>#REF!</v>
      </c>
    </row>
    <row r="132" spans="1:9">
      <c r="A132" s="210" t="s">
        <v>77</v>
      </c>
      <c r="B132" s="211"/>
      <c r="C132" s="211"/>
      <c r="D132" s="211"/>
      <c r="E132" s="212"/>
      <c r="F132" s="40" t="e">
        <f>F125+F126+F131</f>
        <v>#REF!</v>
      </c>
      <c r="G132" s="52"/>
    </row>
    <row r="135" spans="1:9" ht="32.25" customHeight="1">
      <c r="A135" s="234" t="s">
        <v>303</v>
      </c>
      <c r="B135" s="235"/>
      <c r="C135" s="235"/>
      <c r="D135" s="235"/>
      <c r="E135" s="236"/>
      <c r="F135" s="35" t="s">
        <v>33</v>
      </c>
    </row>
    <row r="136" spans="1:9">
      <c r="A136" s="34" t="s">
        <v>5</v>
      </c>
      <c r="B136" s="209" t="s">
        <v>128</v>
      </c>
      <c r="C136" s="209"/>
      <c r="D136" s="209"/>
      <c r="E136" s="209"/>
      <c r="F136" s="35">
        <f>G36</f>
        <v>873.6</v>
      </c>
    </row>
    <row r="137" spans="1:9">
      <c r="A137" s="34" t="s">
        <v>7</v>
      </c>
      <c r="B137" s="209" t="s">
        <v>129</v>
      </c>
      <c r="C137" s="209"/>
      <c r="D137" s="209"/>
      <c r="E137" s="209"/>
      <c r="F137" s="35">
        <f>F48</f>
        <v>634.58000000000004</v>
      </c>
    </row>
    <row r="138" spans="1:9">
      <c r="A138" s="34" t="s">
        <v>10</v>
      </c>
      <c r="B138" s="209" t="s">
        <v>130</v>
      </c>
      <c r="C138" s="209"/>
      <c r="D138" s="209"/>
      <c r="E138" s="209"/>
      <c r="F138" s="35" t="e">
        <f>F57</f>
        <v>#REF!</v>
      </c>
    </row>
    <row r="139" spans="1:9">
      <c r="A139" s="34" t="s">
        <v>13</v>
      </c>
      <c r="B139" s="209" t="s">
        <v>131</v>
      </c>
      <c r="C139" s="209"/>
      <c r="D139" s="209"/>
      <c r="E139" s="209"/>
      <c r="F139" s="35">
        <f>F120</f>
        <v>660.45</v>
      </c>
      <c r="G139" s="52"/>
    </row>
    <row r="140" spans="1:9" ht="16.5" customHeight="1">
      <c r="A140" s="210" t="s">
        <v>81</v>
      </c>
      <c r="B140" s="211"/>
      <c r="C140" s="211"/>
      <c r="D140" s="211"/>
      <c r="E140" s="212"/>
      <c r="F140" s="40" t="e">
        <f>SUM(F136:F139)</f>
        <v>#REF!</v>
      </c>
      <c r="G140" s="52"/>
    </row>
    <row r="141" spans="1:9">
      <c r="A141" s="34" t="s">
        <v>38</v>
      </c>
      <c r="B141" s="209" t="s">
        <v>132</v>
      </c>
      <c r="C141" s="209"/>
      <c r="D141" s="209"/>
      <c r="E141" s="209"/>
      <c r="F141" s="35" t="e">
        <f>F132</f>
        <v>#REF!</v>
      </c>
    </row>
    <row r="142" spans="1:9">
      <c r="A142" s="213" t="s">
        <v>77</v>
      </c>
      <c r="B142" s="213"/>
      <c r="C142" s="213"/>
      <c r="D142" s="213"/>
      <c r="E142" s="213"/>
      <c r="F142" s="53" t="e">
        <f>SUM(F140:F141)</f>
        <v>#REF!</v>
      </c>
      <c r="G142" s="52" t="e">
        <f>(F140+F131+F125)/(1-E126)</f>
        <v>#REF!</v>
      </c>
      <c r="H142" s="52"/>
    </row>
    <row r="143" spans="1:9">
      <c r="D143" s="214" t="s">
        <v>133</v>
      </c>
      <c r="E143" s="214"/>
      <c r="F143" s="54" t="e">
        <f>F142/G36</f>
        <v>#REF!</v>
      </c>
    </row>
    <row r="144" spans="1:9" ht="17.25" customHeight="1">
      <c r="A144" s="69"/>
      <c r="B144" s="69"/>
      <c r="C144" s="69"/>
      <c r="D144" s="69"/>
      <c r="E144" s="69"/>
      <c r="F144" s="69"/>
      <c r="G144" s="69"/>
      <c r="H144" s="69"/>
      <c r="I144" s="70"/>
    </row>
    <row r="145" spans="1:6" ht="28.5" customHeight="1">
      <c r="A145" s="215" t="s">
        <v>134</v>
      </c>
      <c r="B145" s="215"/>
      <c r="C145" s="215"/>
      <c r="D145" s="215"/>
      <c r="E145" s="215"/>
      <c r="F145" s="21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6" t="s">
        <v>137</v>
      </c>
      <c r="B148" s="217"/>
      <c r="C148" s="218"/>
      <c r="D148" s="219">
        <v>8.3299999999999999E-2</v>
      </c>
      <c r="E148" s="220"/>
      <c r="F148" s="221"/>
    </row>
    <row r="149" spans="1:6" ht="16.5" customHeight="1">
      <c r="A149" s="222" t="s">
        <v>138</v>
      </c>
      <c r="B149" s="223"/>
      <c r="C149" s="224"/>
      <c r="D149" s="225">
        <v>0.121</v>
      </c>
      <c r="E149" s="226"/>
      <c r="F149" s="227"/>
    </row>
    <row r="150" spans="1:6" ht="27.75" customHeight="1">
      <c r="A150" s="189" t="s">
        <v>139</v>
      </c>
      <c r="B150" s="190"/>
      <c r="C150" s="191"/>
      <c r="D150" s="192">
        <v>0.05</v>
      </c>
      <c r="E150" s="193"/>
      <c r="F150" s="194"/>
    </row>
    <row r="151" spans="1:6" ht="18.75" customHeight="1">
      <c r="A151" s="195" t="s">
        <v>81</v>
      </c>
      <c r="B151" s="196"/>
      <c r="C151" s="197"/>
      <c r="D151" s="198">
        <v>0.25430000000000003</v>
      </c>
      <c r="E151" s="199"/>
      <c r="F151" s="200"/>
    </row>
    <row r="152" spans="1:6" ht="29.25" customHeight="1">
      <c r="A152" s="201" t="s">
        <v>140</v>
      </c>
      <c r="B152" s="202"/>
      <c r="C152" s="203"/>
      <c r="D152" s="62">
        <v>7.39</v>
      </c>
      <c r="E152" s="63">
        <v>7.6</v>
      </c>
      <c r="F152" s="64">
        <v>7.8200000000000006E-2</v>
      </c>
    </row>
    <row r="153" spans="1:6" ht="25.5" customHeight="1">
      <c r="A153" s="204" t="s">
        <v>141</v>
      </c>
      <c r="B153" s="205"/>
      <c r="C153" s="206"/>
      <c r="D153" s="65">
        <v>32.82</v>
      </c>
      <c r="E153" s="65">
        <v>33.03</v>
      </c>
      <c r="F153" s="66">
        <v>0.33250000000000002</v>
      </c>
    </row>
    <row r="154" spans="1:6" ht="40.5"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4" t="s">
        <v>145</v>
      </c>
      <c r="B4" s="290"/>
    </row>
    <row r="5" spans="1:2" ht="15">
      <c r="A5" s="295"/>
      <c r="B5" s="290"/>
    </row>
    <row r="6" spans="1:2" ht="57" customHeight="1">
      <c r="A6" s="296" t="s">
        <v>146</v>
      </c>
      <c r="B6" s="297"/>
    </row>
    <row r="7" spans="1:2" ht="57" customHeight="1">
      <c r="A7" s="293" t="s">
        <v>147</v>
      </c>
      <c r="B7" s="286"/>
    </row>
    <row r="8" spans="1:2" ht="68.25" customHeight="1">
      <c r="A8" s="298" t="s">
        <v>148</v>
      </c>
      <c r="B8" s="292"/>
    </row>
    <row r="9" spans="1:2" ht="41.25" customHeight="1">
      <c r="A9" s="291" t="s">
        <v>149</v>
      </c>
      <c r="B9" s="292"/>
    </row>
    <row r="10" spans="1:2" ht="30.75" customHeight="1">
      <c r="A10" s="293" t="s">
        <v>150</v>
      </c>
      <c r="B10" s="286"/>
    </row>
    <row r="11" spans="1:2" ht="27.75" customHeight="1">
      <c r="A11" s="293" t="s">
        <v>151</v>
      </c>
      <c r="B11" s="286"/>
    </row>
    <row r="12" spans="1:2" ht="39.75" customHeight="1">
      <c r="A12" s="293" t="s">
        <v>152</v>
      </c>
      <c r="B12" s="286"/>
    </row>
    <row r="13" spans="1:2" ht="66" customHeight="1">
      <c r="A13" s="293" t="s">
        <v>153</v>
      </c>
      <c r="B13" s="286"/>
    </row>
    <row r="14" spans="1:2" ht="54" customHeight="1">
      <c r="A14" s="285" t="s">
        <v>154</v>
      </c>
      <c r="B14" s="286"/>
    </row>
    <row r="15" spans="1:2" ht="23.25" customHeight="1">
      <c r="A15" s="287" t="s">
        <v>155</v>
      </c>
      <c r="B15" s="288"/>
    </row>
    <row r="16" spans="1:2" ht="15">
      <c r="A16" s="289"/>
      <c r="B16" s="290"/>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304</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254" t="s">
        <v>16</v>
      </c>
      <c r="B14" s="255"/>
      <c r="C14" s="256"/>
      <c r="D14" s="254" t="s">
        <v>17</v>
      </c>
      <c r="E14" s="256"/>
      <c r="F14" s="238" t="s">
        <v>18</v>
      </c>
      <c r="G14" s="238"/>
    </row>
    <row r="15" spans="1:7" ht="36" customHeight="1">
      <c r="A15" s="383" t="s">
        <v>305</v>
      </c>
      <c r="B15" s="384"/>
      <c r="C15" s="385"/>
      <c r="D15" s="386" t="s">
        <v>293</v>
      </c>
      <c r="E15" s="387"/>
      <c r="F15" s="388" t="s">
        <v>306</v>
      </c>
      <c r="G15" s="38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307</v>
      </c>
      <c r="G20" s="256"/>
    </row>
    <row r="21" spans="1:7">
      <c r="A21" s="4">
        <v>2</v>
      </c>
      <c r="B21" s="260" t="s">
        <v>25</v>
      </c>
      <c r="C21" s="261"/>
      <c r="D21" s="261"/>
      <c r="E21" s="262"/>
      <c r="F21" s="268">
        <v>1035.75</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7" spans="1:7">
      <c r="B27" s="4">
        <v>1</v>
      </c>
      <c r="C27" s="238" t="s">
        <v>31</v>
      </c>
      <c r="D27" s="238"/>
      <c r="E27" s="238"/>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1346.48</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666.86</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213</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269.3</v>
      </c>
      <c r="G64" s="208"/>
    </row>
    <row r="65" spans="1:9">
      <c r="A65" s="4" t="s">
        <v>7</v>
      </c>
      <c r="B65" s="237" t="s">
        <v>70</v>
      </c>
      <c r="C65" s="237"/>
      <c r="D65" s="237"/>
      <c r="E65" s="28">
        <v>1.4999999999999999E-2</v>
      </c>
      <c r="F65" s="17">
        <f t="shared" si="0"/>
        <v>20.2</v>
      </c>
      <c r="G65" s="208"/>
    </row>
    <row r="66" spans="1:9">
      <c r="A66" s="4" t="s">
        <v>10</v>
      </c>
      <c r="B66" s="237" t="s">
        <v>71</v>
      </c>
      <c r="C66" s="237"/>
      <c r="D66" s="237"/>
      <c r="E66" s="28">
        <v>0.01</v>
      </c>
      <c r="F66" s="17">
        <f t="shared" si="0"/>
        <v>13.46</v>
      </c>
      <c r="G66" s="208"/>
    </row>
    <row r="67" spans="1:9">
      <c r="A67" s="4" t="s">
        <v>13</v>
      </c>
      <c r="B67" s="237" t="s">
        <v>72</v>
      </c>
      <c r="C67" s="237"/>
      <c r="D67" s="237"/>
      <c r="E67" s="28">
        <v>2E-3</v>
      </c>
      <c r="F67" s="17">
        <f t="shared" si="0"/>
        <v>2.69</v>
      </c>
      <c r="G67" s="208"/>
    </row>
    <row r="68" spans="1:9">
      <c r="A68" s="4" t="s">
        <v>38</v>
      </c>
      <c r="B68" s="237" t="s">
        <v>73</v>
      </c>
      <c r="C68" s="237"/>
      <c r="D68" s="237"/>
      <c r="E68" s="28">
        <v>2.5000000000000001E-2</v>
      </c>
      <c r="F68" s="17">
        <f t="shared" si="0"/>
        <v>33.659999999999997</v>
      </c>
      <c r="G68" s="208"/>
    </row>
    <row r="69" spans="1:9">
      <c r="A69" s="4" t="s">
        <v>40</v>
      </c>
      <c r="B69" s="237" t="s">
        <v>74</v>
      </c>
      <c r="C69" s="237"/>
      <c r="D69" s="237"/>
      <c r="E69" s="28">
        <v>0.08</v>
      </c>
      <c r="F69" s="17">
        <f t="shared" si="0"/>
        <v>107.72</v>
      </c>
      <c r="G69" s="208"/>
    </row>
    <row r="70" spans="1:9" ht="13.5">
      <c r="A70" s="4" t="s">
        <v>42</v>
      </c>
      <c r="B70" s="382" t="s">
        <v>308</v>
      </c>
      <c r="C70" s="382"/>
      <c r="D70" s="382"/>
      <c r="E70" s="28">
        <v>0.03</v>
      </c>
      <c r="F70" s="17">
        <f t="shared" si="0"/>
        <v>40.39</v>
      </c>
      <c r="G70" s="208"/>
    </row>
    <row r="71" spans="1:9">
      <c r="A71" s="4" t="s">
        <v>44</v>
      </c>
      <c r="B71" s="237" t="s">
        <v>76</v>
      </c>
      <c r="C71" s="237"/>
      <c r="D71" s="237"/>
      <c r="E71" s="28">
        <v>6.0000000000000001E-3</v>
      </c>
      <c r="F71" s="17">
        <f t="shared" si="0"/>
        <v>8.08</v>
      </c>
      <c r="G71" s="208"/>
    </row>
    <row r="72" spans="1:9">
      <c r="A72" s="238" t="s">
        <v>77</v>
      </c>
      <c r="B72" s="238"/>
      <c r="C72" s="238"/>
      <c r="D72" s="238"/>
      <c r="E72" s="29">
        <f>SUM(E64:E71)</f>
        <v>0.36799999999999999</v>
      </c>
      <c r="F72" s="15">
        <f>SUM(F64:F71)</f>
        <v>495.5</v>
      </c>
    </row>
    <row r="73" spans="1:9">
      <c r="A73" s="14"/>
      <c r="B73" s="14"/>
      <c r="C73" s="14"/>
      <c r="D73" s="14"/>
      <c r="E73" s="30"/>
      <c r="F73" s="31"/>
    </row>
    <row r="74" spans="1:9">
      <c r="A74" s="249" t="s">
        <v>78</v>
      </c>
      <c r="B74" s="249"/>
      <c r="C74" s="249"/>
      <c r="D74" s="249"/>
      <c r="E74" s="249"/>
      <c r="F74" s="249"/>
    </row>
    <row r="75" spans="1:9">
      <c r="B75" s="10"/>
      <c r="C75" s="10"/>
      <c r="D75" s="10"/>
      <c r="E75" s="32"/>
    </row>
    <row r="76" spans="1:9">
      <c r="A76" s="5" t="s">
        <v>79</v>
      </c>
      <c r="B76" s="238" t="s">
        <v>309</v>
      </c>
      <c r="C76" s="238"/>
      <c r="D76" s="238"/>
      <c r="E76" s="5" t="s">
        <v>32</v>
      </c>
      <c r="F76" s="15" t="s">
        <v>33</v>
      </c>
    </row>
    <row r="77" spans="1:9">
      <c r="A77" s="4" t="s">
        <v>5</v>
      </c>
      <c r="B77" s="237" t="s">
        <v>80</v>
      </c>
      <c r="C77" s="237"/>
      <c r="D77" s="237"/>
      <c r="E77" s="28">
        <v>8.3299999999999999E-2</v>
      </c>
      <c r="F77" s="17">
        <f>E77*$G$36</f>
        <v>112.16</v>
      </c>
      <c r="G77" s="33"/>
    </row>
    <row r="78" spans="1:9">
      <c r="A78" s="238" t="s">
        <v>81</v>
      </c>
      <c r="B78" s="238"/>
      <c r="C78" s="238"/>
      <c r="D78" s="238"/>
      <c r="E78" s="29">
        <f>E77</f>
        <v>8.3299999999999999E-2</v>
      </c>
      <c r="F78" s="15">
        <f>SUM(F77:F77)</f>
        <v>112.16</v>
      </c>
    </row>
    <row r="79" spans="1:9">
      <c r="A79" s="34" t="s">
        <v>7</v>
      </c>
      <c r="B79" s="244" t="s">
        <v>310</v>
      </c>
      <c r="C79" s="244"/>
      <c r="D79" s="244"/>
      <c r="E79" s="28">
        <f>E72*E77</f>
        <v>3.0700000000000002E-2</v>
      </c>
      <c r="F79" s="35">
        <f>F78*E72</f>
        <v>41.27</v>
      </c>
      <c r="G79" s="33"/>
      <c r="H79" s="33"/>
      <c r="I79" s="33"/>
    </row>
    <row r="80" spans="1:9">
      <c r="A80" s="254" t="s">
        <v>77</v>
      </c>
      <c r="B80" s="255"/>
      <c r="C80" s="255"/>
      <c r="D80" s="255"/>
      <c r="E80" s="29">
        <f>SUM(E78:E79)</f>
        <v>0.114</v>
      </c>
      <c r="F80" s="15">
        <f>SUM(F78:F79)</f>
        <v>153.43</v>
      </c>
      <c r="G80" s="33"/>
    </row>
    <row r="81" spans="1:8">
      <c r="B81" s="10"/>
      <c r="C81" s="10"/>
      <c r="D81" s="10"/>
      <c r="E81" s="32"/>
    </row>
    <row r="82" spans="1:8">
      <c r="A82" s="5" t="s">
        <v>83</v>
      </c>
      <c r="B82" s="254" t="s">
        <v>311</v>
      </c>
      <c r="C82" s="255"/>
      <c r="D82" s="256"/>
      <c r="E82" s="5" t="s">
        <v>32</v>
      </c>
      <c r="F82" s="15" t="s">
        <v>33</v>
      </c>
    </row>
    <row r="83" spans="1:8">
      <c r="A83" s="4" t="s">
        <v>5</v>
      </c>
      <c r="B83" s="260" t="s">
        <v>312</v>
      </c>
      <c r="C83" s="261"/>
      <c r="D83" s="262"/>
      <c r="E83" s="28">
        <v>2.0000000000000001E-4</v>
      </c>
      <c r="F83" s="17">
        <f>E83*$G$36</f>
        <v>0.27</v>
      </c>
    </row>
    <row r="84" spans="1:8" ht="32.25" customHeight="1">
      <c r="A84" s="34" t="s">
        <v>7</v>
      </c>
      <c r="B84" s="244" t="s">
        <v>313</v>
      </c>
      <c r="C84" s="244"/>
      <c r="D84" s="244"/>
      <c r="E84" s="36">
        <f>E83*E72</f>
        <v>1E-4</v>
      </c>
      <c r="F84" s="35">
        <f>F83*E72</f>
        <v>0.1</v>
      </c>
    </row>
    <row r="85" spans="1:8">
      <c r="A85" s="280" t="s">
        <v>77</v>
      </c>
      <c r="B85" s="281"/>
      <c r="C85" s="281"/>
      <c r="D85" s="281"/>
      <c r="E85" s="29">
        <f>SUM(E83:E84)</f>
        <v>2.9999999999999997E-4</v>
      </c>
      <c r="F85" s="15">
        <f>SUM(F83:F84)</f>
        <v>0.37</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57" t="s">
        <v>92</v>
      </c>
      <c r="C92" s="257"/>
      <c r="D92" s="257"/>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6" t="s">
        <v>95</v>
      </c>
      <c r="C95" s="247"/>
      <c r="D95" s="248"/>
      <c r="E95" s="38">
        <v>6.4999999999999997E-3</v>
      </c>
      <c r="F95" s="35">
        <f>E95*$G$36</f>
        <v>8.75</v>
      </c>
      <c r="G95" s="7"/>
    </row>
    <row r="96" spans="1:8">
      <c r="A96" s="210" t="s">
        <v>77</v>
      </c>
      <c r="B96" s="211"/>
      <c r="C96" s="211"/>
      <c r="D96" s="212"/>
      <c r="E96" s="39">
        <f>SUM(E90:E95)</f>
        <v>8.1000000000000003E-2</v>
      </c>
      <c r="F96" s="40">
        <f>SUM(F90:F95)</f>
        <v>109.11</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ht="13.5">
      <c r="A101" s="34" t="s">
        <v>5</v>
      </c>
      <c r="B101" s="381" t="s">
        <v>99</v>
      </c>
      <c r="C101" s="381"/>
      <c r="D101" s="381"/>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28" t="s">
        <v>101</v>
      </c>
      <c r="C103" s="229"/>
      <c r="D103" s="230"/>
      <c r="E103" s="36">
        <v>2.0000000000000001E-4</v>
      </c>
      <c r="F103" s="35">
        <f t="shared" si="1"/>
        <v>0.27</v>
      </c>
    </row>
    <row r="104" spans="1:7">
      <c r="A104" s="34" t="s">
        <v>13</v>
      </c>
      <c r="B104" s="228" t="s">
        <v>102</v>
      </c>
      <c r="C104" s="229"/>
      <c r="D104" s="230"/>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28" t="s">
        <v>104</v>
      </c>
      <c r="C106" s="229"/>
      <c r="D106" s="230"/>
      <c r="E106" s="44">
        <v>0</v>
      </c>
      <c r="F106" s="35">
        <f t="shared" si="1"/>
        <v>0</v>
      </c>
    </row>
    <row r="107" spans="1:7">
      <c r="A107" s="210" t="s">
        <v>81</v>
      </c>
      <c r="B107" s="211"/>
      <c r="C107" s="211"/>
      <c r="D107" s="212"/>
      <c r="E107" s="45">
        <f>SUM(E101:E106)</f>
        <v>0.1409</v>
      </c>
      <c r="F107" s="40">
        <f>SUM(F101:F106)</f>
        <v>189.71</v>
      </c>
    </row>
    <row r="108" spans="1:7">
      <c r="A108" s="34" t="s">
        <v>42</v>
      </c>
      <c r="B108" s="244" t="s">
        <v>300</v>
      </c>
      <c r="C108" s="244"/>
      <c r="D108" s="244"/>
      <c r="E108" s="46">
        <f>E107*E72</f>
        <v>5.1900000000000002E-2</v>
      </c>
      <c r="F108" s="35">
        <f>F107*E72</f>
        <v>69.81</v>
      </c>
    </row>
    <row r="109" spans="1:7">
      <c r="A109" s="210" t="s">
        <v>77</v>
      </c>
      <c r="B109" s="211"/>
      <c r="C109" s="211"/>
      <c r="D109" s="211"/>
      <c r="E109" s="39">
        <f>E107+E108</f>
        <v>0.1928</v>
      </c>
      <c r="F109" s="40">
        <f>SUM(F107:F108)</f>
        <v>259.52</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495.5</v>
      </c>
    </row>
    <row r="115" spans="1:8">
      <c r="A115" s="3" t="s">
        <v>79</v>
      </c>
      <c r="B115" s="245" t="s">
        <v>109</v>
      </c>
      <c r="C115" s="245"/>
      <c r="D115" s="245"/>
      <c r="E115" s="245"/>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38" t="s">
        <v>77</v>
      </c>
      <c r="B120" s="238"/>
      <c r="C120" s="238"/>
      <c r="D120" s="238"/>
      <c r="E120" s="238"/>
      <c r="F120" s="15">
        <f>SUM(F114:F119)</f>
        <v>1017.93</v>
      </c>
    </row>
    <row r="122" spans="1:8">
      <c r="A122" s="239" t="s">
        <v>114</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c r="G126" s="50"/>
      <c r="H126" s="50"/>
    </row>
    <row r="127" spans="1:8">
      <c r="A127" s="34" t="s">
        <v>118</v>
      </c>
      <c r="B127" s="228" t="s">
        <v>119</v>
      </c>
      <c r="C127" s="229"/>
      <c r="D127" s="230"/>
      <c r="E127" s="36">
        <v>7.5999999999999998E-2</v>
      </c>
      <c r="F127" s="35" t="e">
        <f>E127*(G36+F48+F57+F120+F125+F131)/(1-E126)</f>
        <v>#REF!</v>
      </c>
      <c r="G127" s="50"/>
    </row>
    <row r="128" spans="1:8">
      <c r="A128" s="34" t="s">
        <v>120</v>
      </c>
      <c r="B128" s="228" t="s">
        <v>121</v>
      </c>
      <c r="C128" s="229"/>
      <c r="D128" s="230"/>
      <c r="E128" s="36">
        <v>1.6500000000000001E-2</v>
      </c>
      <c r="F128" s="35" t="e">
        <f>E128*(G36+F48+F57+F120+F125+F131)/(1-E126)</f>
        <v>#REF!</v>
      </c>
      <c r="G128" s="50"/>
    </row>
    <row r="129" spans="1:8">
      <c r="A129" s="34" t="s">
        <v>122</v>
      </c>
      <c r="B129" s="231" t="s">
        <v>123</v>
      </c>
      <c r="C129" s="232"/>
      <c r="D129" s="233"/>
      <c r="E129" s="36">
        <v>0.05</v>
      </c>
      <c r="F129" s="35" t="e">
        <f>E129*(G36+F48+F57+F120+F125+F131)/(1-E126)</f>
        <v>#REF!</v>
      </c>
      <c r="G129" s="50"/>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303</v>
      </c>
      <c r="B135" s="235"/>
      <c r="C135" s="235"/>
      <c r="D135" s="235"/>
      <c r="E135" s="236"/>
      <c r="F135" s="35" t="s">
        <v>33</v>
      </c>
      <c r="G135" s="52"/>
    </row>
    <row r="136" spans="1:8">
      <c r="A136" s="34" t="s">
        <v>5</v>
      </c>
      <c r="B136" s="209" t="s">
        <v>128</v>
      </c>
      <c r="C136" s="209"/>
      <c r="D136" s="209"/>
      <c r="E136" s="209"/>
      <c r="F136" s="35">
        <f>G36</f>
        <v>1346.48</v>
      </c>
    </row>
    <row r="137" spans="1:8">
      <c r="A137" s="34" t="s">
        <v>7</v>
      </c>
      <c r="B137" s="209" t="s">
        <v>129</v>
      </c>
      <c r="C137" s="209"/>
      <c r="D137" s="209"/>
      <c r="E137" s="209"/>
      <c r="F137" s="35">
        <f>F48</f>
        <v>666.86</v>
      </c>
    </row>
    <row r="138" spans="1:8">
      <c r="A138" s="34" t="s">
        <v>10</v>
      </c>
      <c r="B138" s="209" t="s">
        <v>130</v>
      </c>
      <c r="C138" s="209"/>
      <c r="D138" s="209"/>
      <c r="E138" s="209"/>
      <c r="F138" s="35" t="e">
        <f>F57</f>
        <v>#REF!</v>
      </c>
    </row>
    <row r="139" spans="1:8">
      <c r="A139" s="34" t="s">
        <v>13</v>
      </c>
      <c r="B139" s="209" t="s">
        <v>131</v>
      </c>
      <c r="C139" s="209"/>
      <c r="D139" s="209"/>
      <c r="E139" s="209"/>
      <c r="F139" s="35">
        <f>F120</f>
        <v>1017.93</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c r="H141" s="52"/>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5.5" customHeight="1">
      <c r="A145" s="380" t="s">
        <v>134</v>
      </c>
      <c r="B145" s="380"/>
      <c r="C145" s="380"/>
      <c r="D145" s="380"/>
      <c r="E145" s="380"/>
      <c r="F145" s="380"/>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29.25" customHeight="1">
      <c r="A150" s="189" t="s">
        <v>139</v>
      </c>
      <c r="B150" s="190"/>
      <c r="C150" s="191"/>
      <c r="D150" s="192">
        <v>0.05</v>
      </c>
      <c r="E150" s="193"/>
      <c r="F150" s="194"/>
    </row>
    <row r="151" spans="1:8">
      <c r="A151" s="195" t="s">
        <v>81</v>
      </c>
      <c r="B151" s="196"/>
      <c r="C151" s="197"/>
      <c r="D151" s="198">
        <v>0.25430000000000003</v>
      </c>
      <c r="E151" s="199"/>
      <c r="F151" s="200"/>
    </row>
    <row r="152" spans="1:8" ht="28.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2.25" customHeight="1">
      <c r="A154" s="207" t="s">
        <v>142</v>
      </c>
      <c r="B154" s="207"/>
      <c r="C154" s="207"/>
      <c r="D154" s="207"/>
      <c r="E154" s="207"/>
      <c r="F154" s="20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view="pageBreakPreview" zoomScale="120" zoomScaleNormal="100" zoomScaleSheetLayoutView="120" workbookViewId="0">
      <selection activeCell="E12" sqref="E12:F1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168</v>
      </c>
      <c r="F19" s="348"/>
      <c r="H19" s="79"/>
    </row>
    <row r="20" spans="2:8" s="77" customFormat="1">
      <c r="B20" s="90"/>
      <c r="C20" s="94">
        <v>3</v>
      </c>
      <c r="D20" s="95" t="s">
        <v>169</v>
      </c>
      <c r="E20" s="349">
        <v>1100.92</v>
      </c>
      <c r="F20" s="350"/>
      <c r="H20" s="79"/>
    </row>
    <row r="21" spans="2:8" s="77" customFormat="1">
      <c r="B21" s="90"/>
      <c r="C21" s="94">
        <v>4</v>
      </c>
      <c r="D21" s="95" t="s">
        <v>170</v>
      </c>
      <c r="E21" s="351" t="s">
        <v>171</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Trab. Agropecuário'!F6</f>
        <v>28.53</v>
      </c>
    </row>
    <row r="84" spans="2:6">
      <c r="B84" s="80"/>
      <c r="C84" s="94" t="s">
        <v>7</v>
      </c>
      <c r="D84" s="305" t="s">
        <v>214</v>
      </c>
      <c r="E84" s="306"/>
      <c r="F84" s="157">
        <f>'Equipamentos - Trab. Agropec.'!F12</f>
        <v>25.71</v>
      </c>
    </row>
    <row r="85" spans="2:6">
      <c r="B85" s="80"/>
      <c r="C85" s="94" t="s">
        <v>10</v>
      </c>
      <c r="D85" s="305"/>
      <c r="E85" s="306"/>
      <c r="F85" s="119">
        <v>0</v>
      </c>
    </row>
    <row r="86" spans="2:6" ht="16.5" customHeight="1">
      <c r="B86" s="80"/>
      <c r="C86" s="310" t="s">
        <v>77</v>
      </c>
      <c r="D86" s="316"/>
      <c r="E86" s="311"/>
      <c r="F86" s="128">
        <f>TRUNC(SUM(F83:F85),2)</f>
        <v>54.24</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55.32</v>
      </c>
    </row>
    <row r="91" spans="2:6">
      <c r="B91" s="80"/>
      <c r="C91" s="94" t="s">
        <v>7</v>
      </c>
      <c r="D91" s="103" t="s">
        <v>126</v>
      </c>
      <c r="E91" s="159">
        <v>3.2599999999999997E-2</v>
      </c>
      <c r="F91" s="160">
        <f>TRUNC((F109*E91),2)</f>
        <v>72.42</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16.71</v>
      </c>
    </row>
    <row r="95" spans="2:6">
      <c r="B95" s="80"/>
      <c r="C95" s="162"/>
      <c r="D95" s="103" t="s">
        <v>219</v>
      </c>
      <c r="E95" s="159">
        <v>0.03</v>
      </c>
      <c r="F95" s="160">
        <f>TRUNC(((F90+F91+F109)/E101*E95),2)</f>
        <v>77.150000000000006</v>
      </c>
    </row>
    <row r="96" spans="2:6">
      <c r="B96" s="80"/>
      <c r="C96" s="162"/>
      <c r="D96" s="121" t="s">
        <v>220</v>
      </c>
      <c r="E96" s="161"/>
      <c r="F96" s="160"/>
    </row>
    <row r="97" spans="2:6">
      <c r="B97" s="80"/>
      <c r="C97" s="162"/>
      <c r="D97" s="103" t="s">
        <v>221</v>
      </c>
      <c r="E97" s="159">
        <v>0.05</v>
      </c>
      <c r="F97" s="160">
        <f>TRUNC((F90+F91+F109)/E101*E97,2)</f>
        <v>128.59</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350.19</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1100.92</v>
      </c>
    </row>
    <row r="105" spans="2:6">
      <c r="B105" s="80"/>
      <c r="C105" s="94" t="s">
        <v>7</v>
      </c>
      <c r="D105" s="304" t="s">
        <v>227</v>
      </c>
      <c r="E105" s="304"/>
      <c r="F105" s="119">
        <f>F55</f>
        <v>976.97</v>
      </c>
    </row>
    <row r="106" spans="2:6">
      <c r="B106" s="80"/>
      <c r="C106" s="94" t="s">
        <v>10</v>
      </c>
      <c r="D106" s="304" t="s">
        <v>228</v>
      </c>
      <c r="E106" s="304"/>
      <c r="F106" s="119">
        <f>F65</f>
        <v>89.59</v>
      </c>
    </row>
    <row r="107" spans="2:6">
      <c r="B107" s="80"/>
      <c r="C107" s="94" t="s">
        <v>13</v>
      </c>
      <c r="D107" s="305" t="s">
        <v>229</v>
      </c>
      <c r="E107" s="306"/>
      <c r="F107" s="119">
        <f>F80</f>
        <v>0</v>
      </c>
    </row>
    <row r="108" spans="2:6">
      <c r="B108" s="80"/>
      <c r="C108" s="94" t="s">
        <v>38</v>
      </c>
      <c r="D108" s="304" t="s">
        <v>230</v>
      </c>
      <c r="E108" s="304"/>
      <c r="F108" s="119">
        <f>F86</f>
        <v>54.24</v>
      </c>
    </row>
    <row r="109" spans="2:6">
      <c r="B109" s="80"/>
      <c r="C109" s="307" t="s">
        <v>231</v>
      </c>
      <c r="D109" s="308"/>
      <c r="E109" s="309"/>
      <c r="F109" s="172">
        <f>TRUNC(SUM(F104:F108),2)</f>
        <v>2221.7199999999998</v>
      </c>
    </row>
    <row r="110" spans="2:6">
      <c r="B110" s="80"/>
      <c r="C110" s="94" t="s">
        <v>40</v>
      </c>
      <c r="D110" s="305" t="s">
        <v>232</v>
      </c>
      <c r="E110" s="306"/>
      <c r="F110" s="173">
        <f>F100</f>
        <v>350.19</v>
      </c>
    </row>
    <row r="111" spans="2:6">
      <c r="B111" s="80"/>
      <c r="C111" s="299" t="s">
        <v>233</v>
      </c>
      <c r="D111" s="300"/>
      <c r="E111" s="301"/>
      <c r="F111" s="174">
        <f>SUM(F109:F110)</f>
        <v>2571.91</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iyT9PS9hDQioPzbRPPv/7uiUAwEAryfc03dckLs7/nwkpKAw71SQnnrtGajz90u0XJgGkNoS6estLc6ua5aScA==" saltValue="LF61OTP5KHv7AOBrlOivm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D15" sqref="D1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241</v>
      </c>
      <c r="C2" s="74">
        <v>4</v>
      </c>
      <c r="D2" s="74" t="s">
        <v>242</v>
      </c>
      <c r="E2" s="75">
        <v>33.33</v>
      </c>
      <c r="F2" s="76">
        <f>E2*C2</f>
        <v>133.32</v>
      </c>
    </row>
    <row r="3" spans="1:6" ht="75">
      <c r="A3" s="72">
        <v>2</v>
      </c>
      <c r="B3" s="73" t="s">
        <v>243</v>
      </c>
      <c r="C3" s="74">
        <v>4</v>
      </c>
      <c r="D3" s="74" t="s">
        <v>242</v>
      </c>
      <c r="E3" s="75">
        <v>31.85</v>
      </c>
      <c r="F3" s="76">
        <f>E3*C3</f>
        <v>127.4</v>
      </c>
    </row>
    <row r="4" spans="1:6">
      <c r="A4" s="72">
        <v>3</v>
      </c>
      <c r="B4" s="73" t="s">
        <v>244</v>
      </c>
      <c r="C4" s="74">
        <v>2</v>
      </c>
      <c r="D4" s="74" t="s">
        <v>245</v>
      </c>
      <c r="E4" s="75">
        <v>40.840000000000003</v>
      </c>
      <c r="F4" s="76">
        <f>E4*C4</f>
        <v>81.680000000000007</v>
      </c>
    </row>
    <row r="5" spans="1:6">
      <c r="A5" s="378" t="s">
        <v>246</v>
      </c>
      <c r="B5" s="378"/>
      <c r="C5" s="378"/>
      <c r="D5" s="378"/>
      <c r="E5" s="378"/>
      <c r="F5" s="76">
        <f>SUM(F2:F4)</f>
        <v>342.4</v>
      </c>
    </row>
    <row r="6" spans="1:6">
      <c r="A6" s="378" t="s">
        <v>247</v>
      </c>
      <c r="B6" s="378"/>
      <c r="C6" s="378"/>
      <c r="D6" s="378"/>
      <c r="E6" s="378"/>
      <c r="F6" s="76">
        <f>TRUNC(F5/12,2)</f>
        <v>28.53</v>
      </c>
    </row>
  </sheetData>
  <sheetProtection algorithmName="SHA-512" hashValue="yFHHzYRuKH2JwTN8Ls3vpeoEbaoJjPJIzhwzFWmqIRy6uLk//QOAl080q4y1jVXh5HyLzZdNehIja4eZ0IJu6w==" saltValue="uvMIFNOSHCvrftuvJAML8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248</v>
      </c>
      <c r="C2" s="74">
        <v>2</v>
      </c>
      <c r="D2" s="74" t="s">
        <v>242</v>
      </c>
      <c r="E2" s="75">
        <v>20.05</v>
      </c>
      <c r="F2" s="76">
        <f t="shared" ref="F2:F10" si="0">E2*C2</f>
        <v>40.1</v>
      </c>
    </row>
    <row r="3" spans="1:6" ht="45">
      <c r="A3" s="72">
        <v>2</v>
      </c>
      <c r="B3" s="73" t="s">
        <v>249</v>
      </c>
      <c r="C3" s="74">
        <v>40</v>
      </c>
      <c r="D3" s="74" t="s">
        <v>242</v>
      </c>
      <c r="E3" s="75">
        <v>2.94</v>
      </c>
      <c r="F3" s="76">
        <f t="shared" si="0"/>
        <v>117.6</v>
      </c>
    </row>
    <row r="4" spans="1:6" ht="30">
      <c r="A4" s="72">
        <v>3</v>
      </c>
      <c r="B4" s="73" t="s">
        <v>250</v>
      </c>
      <c r="C4" s="74">
        <v>1</v>
      </c>
      <c r="D4" s="74" t="s">
        <v>242</v>
      </c>
      <c r="E4" s="75">
        <v>45.02</v>
      </c>
      <c r="F4" s="76">
        <f t="shared" si="0"/>
        <v>45.02</v>
      </c>
    </row>
    <row r="5" spans="1:6" ht="45">
      <c r="A5" s="72">
        <v>4</v>
      </c>
      <c r="B5" s="73" t="s">
        <v>251</v>
      </c>
      <c r="C5" s="74">
        <v>2</v>
      </c>
      <c r="D5" s="74" t="s">
        <v>242</v>
      </c>
      <c r="E5" s="75">
        <v>4.18</v>
      </c>
      <c r="F5" s="76">
        <f t="shared" si="0"/>
        <v>8.36</v>
      </c>
    </row>
    <row r="6" spans="1:6">
      <c r="A6" s="72">
        <v>5</v>
      </c>
      <c r="B6" s="73" t="s">
        <v>252</v>
      </c>
      <c r="C6" s="74">
        <v>2</v>
      </c>
      <c r="D6" s="74" t="s">
        <v>242</v>
      </c>
      <c r="E6" s="75">
        <v>8.3000000000000007</v>
      </c>
      <c r="F6" s="76">
        <f t="shared" si="0"/>
        <v>16.600000000000001</v>
      </c>
    </row>
    <row r="7" spans="1:6" ht="30">
      <c r="A7" s="72">
        <v>6</v>
      </c>
      <c r="B7" s="73" t="s">
        <v>253</v>
      </c>
      <c r="C7" s="74">
        <v>2</v>
      </c>
      <c r="D7" s="74" t="s">
        <v>245</v>
      </c>
      <c r="E7" s="75">
        <v>2.5</v>
      </c>
      <c r="F7" s="76">
        <f t="shared" si="0"/>
        <v>5</v>
      </c>
    </row>
    <row r="8" spans="1:6" ht="45">
      <c r="A8" s="72">
        <v>7</v>
      </c>
      <c r="B8" s="73" t="s">
        <v>254</v>
      </c>
      <c r="C8" s="74">
        <v>4</v>
      </c>
      <c r="D8" s="74" t="s">
        <v>245</v>
      </c>
      <c r="E8" s="75">
        <v>4.88</v>
      </c>
      <c r="F8" s="76">
        <f t="shared" si="0"/>
        <v>19.52</v>
      </c>
    </row>
    <row r="9" spans="1:6">
      <c r="A9" s="72">
        <v>8</v>
      </c>
      <c r="B9" s="73" t="s">
        <v>255</v>
      </c>
      <c r="C9" s="74">
        <v>2</v>
      </c>
      <c r="D9" s="74" t="s">
        <v>245</v>
      </c>
      <c r="E9" s="75">
        <v>19.47</v>
      </c>
      <c r="F9" s="76">
        <f t="shared" si="0"/>
        <v>38.94</v>
      </c>
    </row>
    <row r="10" spans="1:6" ht="30">
      <c r="A10" s="72">
        <v>9</v>
      </c>
      <c r="B10" s="73" t="s">
        <v>256</v>
      </c>
      <c r="C10" s="74">
        <v>2</v>
      </c>
      <c r="D10" s="74" t="s">
        <v>242</v>
      </c>
      <c r="E10" s="75">
        <v>8.6999999999999993</v>
      </c>
      <c r="F10" s="76">
        <f t="shared" si="0"/>
        <v>17.399999999999999</v>
      </c>
    </row>
    <row r="11" spans="1:6">
      <c r="A11" s="378" t="s">
        <v>246</v>
      </c>
      <c r="B11" s="378"/>
      <c r="C11" s="378"/>
      <c r="D11" s="378"/>
      <c r="E11" s="378"/>
      <c r="F11" s="76">
        <f>SUM(F2:F10)</f>
        <v>308.54000000000002</v>
      </c>
    </row>
    <row r="12" spans="1:6">
      <c r="A12" s="378" t="s">
        <v>247</v>
      </c>
      <c r="B12" s="378"/>
      <c r="C12" s="378"/>
      <c r="D12" s="378"/>
      <c r="E12" s="378"/>
      <c r="F12" s="76">
        <f>TRUNC(F11/12,2)</f>
        <v>25.71</v>
      </c>
    </row>
  </sheetData>
  <sheetProtection algorithmName="SHA-512" hashValue="/fYyILtCYQR1UK3AwLT4iQ5zFNfUAGHTX8MkHdxe8xbntYWbN/AxNPGq42bzxOipoGxsygkyn8c+DH7IKsIM6g==" saltValue="kSlNBngWXk5VvvaQBCg9I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view="pageBreakPreview" topLeftCell="A37"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258</v>
      </c>
      <c r="F19" s="348"/>
      <c r="H19" s="79"/>
    </row>
    <row r="20" spans="2:8" s="77" customFormat="1">
      <c r="B20" s="90"/>
      <c r="C20" s="94">
        <v>3</v>
      </c>
      <c r="D20" s="95" t="s">
        <v>169</v>
      </c>
      <c r="E20" s="349">
        <v>1100.92</v>
      </c>
      <c r="F20" s="350"/>
      <c r="H20" s="79"/>
    </row>
    <row r="21" spans="2:8" s="77" customFormat="1">
      <c r="B21" s="90"/>
      <c r="C21" s="94">
        <v>4</v>
      </c>
      <c r="D21" s="95" t="s">
        <v>170</v>
      </c>
      <c r="E21" s="351" t="s">
        <v>259</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Contínuo'!F6</f>
        <v>33.68</v>
      </c>
    </row>
    <row r="84" spans="2:6">
      <c r="B84" s="80"/>
      <c r="C84" s="94" t="s">
        <v>7</v>
      </c>
      <c r="D84" s="305" t="s">
        <v>214</v>
      </c>
      <c r="E84" s="306"/>
      <c r="F84" s="157">
        <v>0</v>
      </c>
    </row>
    <row r="85" spans="2:6">
      <c r="B85" s="80"/>
      <c r="C85" s="94" t="s">
        <v>10</v>
      </c>
      <c r="D85" s="305"/>
      <c r="E85" s="306"/>
      <c r="F85" s="119">
        <v>0</v>
      </c>
    </row>
    <row r="86" spans="2:6" ht="16.5" customHeight="1">
      <c r="B86" s="80"/>
      <c r="C86" s="310" t="s">
        <v>77</v>
      </c>
      <c r="D86" s="316"/>
      <c r="E86" s="311"/>
      <c r="F86" s="128">
        <f>TRUNC(SUM(F83:F85),2)</f>
        <v>33.68</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54.8</v>
      </c>
    </row>
    <row r="91" spans="2:6">
      <c r="B91" s="80"/>
      <c r="C91" s="94" t="s">
        <v>7</v>
      </c>
      <c r="D91" s="103" t="s">
        <v>126</v>
      </c>
      <c r="E91" s="159">
        <v>3.2599999999999997E-2</v>
      </c>
      <c r="F91" s="160">
        <f>TRUNC((F109*E91),2)</f>
        <v>71.75</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16.559999999999999</v>
      </c>
    </row>
    <row r="95" spans="2:6">
      <c r="B95" s="80"/>
      <c r="C95" s="162"/>
      <c r="D95" s="103" t="s">
        <v>219</v>
      </c>
      <c r="E95" s="159">
        <v>0.03</v>
      </c>
      <c r="F95" s="160">
        <f>TRUNC(((F90+F91+F109)/E101*E95),2)</f>
        <v>76.44</v>
      </c>
    </row>
    <row r="96" spans="2:6">
      <c r="B96" s="80"/>
      <c r="C96" s="162"/>
      <c r="D96" s="121" t="s">
        <v>220</v>
      </c>
      <c r="E96" s="161"/>
      <c r="F96" s="160"/>
    </row>
    <row r="97" spans="2:6">
      <c r="B97" s="80"/>
      <c r="C97" s="162"/>
      <c r="D97" s="103" t="s">
        <v>221</v>
      </c>
      <c r="E97" s="159">
        <v>0.05</v>
      </c>
      <c r="F97" s="160">
        <f>TRUNC((F90+F91+F109)/E101*E97,2)</f>
        <v>127.4</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346.95</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1100.92</v>
      </c>
    </row>
    <row r="105" spans="2:6">
      <c r="B105" s="80"/>
      <c r="C105" s="94" t="s">
        <v>7</v>
      </c>
      <c r="D105" s="304" t="s">
        <v>227</v>
      </c>
      <c r="E105" s="304"/>
      <c r="F105" s="119">
        <f>F55</f>
        <v>976.97</v>
      </c>
    </row>
    <row r="106" spans="2:6">
      <c r="B106" s="80"/>
      <c r="C106" s="94" t="s">
        <v>10</v>
      </c>
      <c r="D106" s="304" t="s">
        <v>228</v>
      </c>
      <c r="E106" s="304"/>
      <c r="F106" s="119">
        <f>F65</f>
        <v>89.59</v>
      </c>
    </row>
    <row r="107" spans="2:6">
      <c r="B107" s="80"/>
      <c r="C107" s="94" t="s">
        <v>13</v>
      </c>
      <c r="D107" s="305" t="s">
        <v>229</v>
      </c>
      <c r="E107" s="306"/>
      <c r="F107" s="119">
        <f>F80</f>
        <v>0</v>
      </c>
    </row>
    <row r="108" spans="2:6">
      <c r="B108" s="80"/>
      <c r="C108" s="94" t="s">
        <v>38</v>
      </c>
      <c r="D108" s="304" t="s">
        <v>230</v>
      </c>
      <c r="E108" s="304"/>
      <c r="F108" s="119">
        <f>F86</f>
        <v>33.68</v>
      </c>
    </row>
    <row r="109" spans="2:6">
      <c r="B109" s="80"/>
      <c r="C109" s="307" t="s">
        <v>231</v>
      </c>
      <c r="D109" s="308"/>
      <c r="E109" s="309"/>
      <c r="F109" s="172">
        <f>TRUNC(SUM(F104:F108),2)</f>
        <v>2201.16</v>
      </c>
    </row>
    <row r="110" spans="2:6">
      <c r="B110" s="80"/>
      <c r="C110" s="94" t="s">
        <v>40</v>
      </c>
      <c r="D110" s="305" t="s">
        <v>232</v>
      </c>
      <c r="E110" s="306"/>
      <c r="F110" s="173">
        <f>F100</f>
        <v>346.95</v>
      </c>
    </row>
    <row r="111" spans="2:6">
      <c r="B111" s="80"/>
      <c r="C111" s="299" t="s">
        <v>233</v>
      </c>
      <c r="D111" s="300"/>
      <c r="E111" s="301"/>
      <c r="F111" s="174">
        <f>SUM(F109:F110)</f>
        <v>2548.11</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Vciw1OKOTQYh1A8HqOB69U7S2t6Y70fkamWCkDu+1VKRG6ZPV8efcVARpIf4ssSbDNExE9vU6jmHrAoy35TJWQ==" saltValue="5XiK3f7TkCsETdOZgW+DZ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78" t="s">
        <v>246</v>
      </c>
      <c r="B5" s="378"/>
      <c r="C5" s="378"/>
      <c r="D5" s="378"/>
      <c r="E5" s="378"/>
      <c r="F5" s="76">
        <f>SUM(F2:F4)</f>
        <v>404.22</v>
      </c>
    </row>
    <row r="6" spans="1:6">
      <c r="A6" s="378" t="s">
        <v>247</v>
      </c>
      <c r="B6" s="378"/>
      <c r="C6" s="378"/>
      <c r="D6" s="378"/>
      <c r="E6" s="378"/>
      <c r="F6" s="76">
        <f>TRUNC(F5/12,2)</f>
        <v>33.68</v>
      </c>
    </row>
  </sheetData>
  <sheetProtection algorithmName="SHA-512" hashValue="zENKL1Yp7jVBdiLbpfLobIPFfY+XIZ4diVqJs1WMKBtn/qF8g2zheaiWy+rSPE5Z/T+Lfkg//TrVY8cMZt2VUw==" saltValue="06nJvE23T2SUCn8VxRBpV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129"/>
  <sheetViews>
    <sheetView view="pageBreakPreview" topLeftCell="A36"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257</v>
      </c>
      <c r="F11" s="375"/>
      <c r="H11" s="79"/>
    </row>
    <row r="12" spans="2:8" s="77" customFormat="1">
      <c r="B12" s="90"/>
      <c r="C12" s="91" t="s">
        <v>10</v>
      </c>
      <c r="D12" s="92" t="s">
        <v>159</v>
      </c>
      <c r="E12" s="376" t="s">
        <v>314</v>
      </c>
      <c r="F12" s="377"/>
      <c r="H12" s="79"/>
    </row>
    <row r="13" spans="2:8" s="77" customFormat="1">
      <c r="B13" s="90"/>
      <c r="C13" s="91" t="s">
        <v>13</v>
      </c>
      <c r="D13" s="92" t="s">
        <v>160</v>
      </c>
      <c r="E13" s="361" t="s">
        <v>161</v>
      </c>
      <c r="F13" s="362"/>
      <c r="H13" s="79"/>
    </row>
    <row r="14" spans="2:8" s="77" customFormat="1">
      <c r="B14" s="90"/>
      <c r="C14" s="358" t="s">
        <v>162</v>
      </c>
      <c r="D14" s="359"/>
      <c r="E14" s="359"/>
      <c r="F14" s="360"/>
      <c r="H14" s="79"/>
    </row>
    <row r="15" spans="2:8" s="77" customFormat="1">
      <c r="B15" s="90"/>
      <c r="C15" s="91"/>
      <c r="D15" s="92" t="s">
        <v>163</v>
      </c>
      <c r="E15" s="361" t="s">
        <v>20</v>
      </c>
      <c r="F15" s="362"/>
      <c r="H15" s="79"/>
    </row>
    <row r="16" spans="2:8" s="77" customFormat="1">
      <c r="B16" s="90"/>
      <c r="C16" s="93"/>
      <c r="D16" s="363" t="s">
        <v>164</v>
      </c>
      <c r="E16" s="364"/>
      <c r="F16" s="365"/>
      <c r="H16" s="79"/>
    </row>
    <row r="17" spans="2:8" s="77" customFormat="1">
      <c r="B17" s="90"/>
      <c r="C17" s="366" t="s">
        <v>22</v>
      </c>
      <c r="D17" s="367"/>
      <c r="E17" s="367"/>
      <c r="F17" s="368"/>
      <c r="H17" s="79"/>
    </row>
    <row r="18" spans="2:8" s="77" customFormat="1">
      <c r="B18" s="90"/>
      <c r="C18" s="94">
        <v>1</v>
      </c>
      <c r="D18" s="95" t="s">
        <v>165</v>
      </c>
      <c r="E18" s="351" t="s">
        <v>166</v>
      </c>
      <c r="F18" s="352"/>
      <c r="H18" s="79"/>
    </row>
    <row r="19" spans="2:8" s="77" customFormat="1">
      <c r="B19" s="90"/>
      <c r="C19" s="94">
        <v>2</v>
      </c>
      <c r="D19" s="96" t="s">
        <v>167</v>
      </c>
      <c r="E19" s="347" t="s">
        <v>263</v>
      </c>
      <c r="F19" s="348"/>
      <c r="H19" s="79"/>
    </row>
    <row r="20" spans="2:8" s="77" customFormat="1">
      <c r="B20" s="90"/>
      <c r="C20" s="94">
        <v>3</v>
      </c>
      <c r="D20" s="95" t="s">
        <v>169</v>
      </c>
      <c r="E20" s="349">
        <v>1110.3399999999999</v>
      </c>
      <c r="F20" s="350"/>
      <c r="H20" s="79"/>
    </row>
    <row r="21" spans="2:8" s="77" customFormat="1">
      <c r="B21" s="90"/>
      <c r="C21" s="94">
        <v>4</v>
      </c>
      <c r="D21" s="95" t="s">
        <v>170</v>
      </c>
      <c r="E21" s="351" t="s">
        <v>264</v>
      </c>
      <c r="F21" s="352"/>
      <c r="H21" s="79"/>
    </row>
    <row r="22" spans="2:8">
      <c r="B22" s="80"/>
      <c r="C22" s="97">
        <v>5</v>
      </c>
      <c r="D22" s="98" t="s">
        <v>28</v>
      </c>
      <c r="E22" s="353">
        <v>44197</v>
      </c>
      <c r="F22" s="354"/>
    </row>
    <row r="23" spans="2:8">
      <c r="B23" s="80"/>
      <c r="C23" s="355" t="s">
        <v>172</v>
      </c>
      <c r="D23" s="356"/>
      <c r="E23" s="356"/>
      <c r="F23" s="357"/>
    </row>
    <row r="24" spans="2:8" ht="15.75" customHeight="1">
      <c r="B24" s="80"/>
      <c r="C24" s="99">
        <v>1</v>
      </c>
      <c r="D24" s="100" t="s">
        <v>31</v>
      </c>
      <c r="E24" s="101" t="s">
        <v>32</v>
      </c>
      <c r="F24" s="102" t="s">
        <v>33</v>
      </c>
    </row>
    <row r="25" spans="2:8">
      <c r="B25" s="80"/>
      <c r="C25" s="94" t="s">
        <v>5</v>
      </c>
      <c r="D25" s="103" t="s">
        <v>173</v>
      </c>
      <c r="E25" s="104">
        <v>1</v>
      </c>
      <c r="F25" s="105">
        <f>E20</f>
        <v>1110.3399999999999</v>
      </c>
    </row>
    <row r="26" spans="2:8">
      <c r="B26" s="80"/>
      <c r="C26" s="106"/>
      <c r="D26" s="107" t="s">
        <v>77</v>
      </c>
      <c r="E26" s="108"/>
      <c r="F26" s="109">
        <f>TRUNC(SUM(F25:F25),2)</f>
        <v>1110.3399999999999</v>
      </c>
    </row>
    <row r="27" spans="2:8">
      <c r="B27" s="80"/>
      <c r="C27" s="341" t="s">
        <v>174</v>
      </c>
      <c r="D27" s="342"/>
      <c r="E27" s="342"/>
      <c r="F27" s="343"/>
    </row>
    <row r="28" spans="2:8">
      <c r="B28" s="80"/>
      <c r="C28" s="99" t="s">
        <v>175</v>
      </c>
      <c r="D28" s="110" t="s">
        <v>176</v>
      </c>
      <c r="E28" s="111"/>
      <c r="F28" s="102" t="s">
        <v>33</v>
      </c>
    </row>
    <row r="29" spans="2:8">
      <c r="B29" s="80"/>
      <c r="C29" s="94" t="s">
        <v>5</v>
      </c>
      <c r="D29" s="96" t="s">
        <v>177</v>
      </c>
      <c r="E29" s="112">
        <v>8.3299999999999999E-2</v>
      </c>
      <c r="F29" s="113">
        <f>TRUNC(($F$26*E29),2)</f>
        <v>92.49</v>
      </c>
    </row>
    <row r="30" spans="2:8">
      <c r="B30" s="80"/>
      <c r="C30" s="94" t="s">
        <v>7</v>
      </c>
      <c r="D30" s="114" t="s">
        <v>178</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267.43</v>
      </c>
    </row>
    <row r="35" spans="2:6">
      <c r="B35" s="80"/>
      <c r="C35" s="94" t="s">
        <v>7</v>
      </c>
      <c r="D35" s="103" t="s">
        <v>182</v>
      </c>
      <c r="E35" s="124">
        <v>2.5000000000000001E-2</v>
      </c>
      <c r="F35" s="125">
        <f t="shared" si="0"/>
        <v>33.42</v>
      </c>
    </row>
    <row r="36" spans="2:6">
      <c r="B36" s="80"/>
      <c r="C36" s="94" t="s">
        <v>10</v>
      </c>
      <c r="D36" s="103" t="s">
        <v>183</v>
      </c>
      <c r="E36" s="124">
        <v>0.03</v>
      </c>
      <c r="F36" s="125">
        <f t="shared" si="0"/>
        <v>40.11</v>
      </c>
    </row>
    <row r="37" spans="2:6">
      <c r="B37" s="80"/>
      <c r="C37" s="94" t="s">
        <v>13</v>
      </c>
      <c r="D37" s="103" t="s">
        <v>184</v>
      </c>
      <c r="E37" s="124">
        <v>1.4999999999999999E-2</v>
      </c>
      <c r="F37" s="125">
        <f t="shared" si="0"/>
        <v>20.05</v>
      </c>
    </row>
    <row r="38" spans="2:6">
      <c r="B38" s="80"/>
      <c r="C38" s="94" t="s">
        <v>38</v>
      </c>
      <c r="D38" s="103" t="s">
        <v>185</v>
      </c>
      <c r="E38" s="124">
        <v>0.01</v>
      </c>
      <c r="F38" s="125">
        <f t="shared" si="0"/>
        <v>13.37</v>
      </c>
    </row>
    <row r="39" spans="2:6">
      <c r="B39" s="80"/>
      <c r="C39" s="94" t="s">
        <v>40</v>
      </c>
      <c r="D39" s="103" t="s">
        <v>186</v>
      </c>
      <c r="E39" s="124">
        <v>6.0000000000000001E-3</v>
      </c>
      <c r="F39" s="125">
        <f t="shared" si="0"/>
        <v>8.02</v>
      </c>
    </row>
    <row r="40" spans="2:6">
      <c r="B40" s="80"/>
      <c r="C40" s="94" t="s">
        <v>42</v>
      </c>
      <c r="D40" s="103" t="s">
        <v>187</v>
      </c>
      <c r="E40" s="124">
        <v>2E-3</v>
      </c>
      <c r="F40" s="125">
        <f t="shared" si="0"/>
        <v>2.67</v>
      </c>
    </row>
    <row r="41" spans="2:6">
      <c r="B41" s="80"/>
      <c r="C41" s="94" t="s">
        <v>44</v>
      </c>
      <c r="D41" s="103" t="s">
        <v>74</v>
      </c>
      <c r="E41" s="124">
        <v>0.08</v>
      </c>
      <c r="F41" s="125">
        <f t="shared" si="0"/>
        <v>106.97</v>
      </c>
    </row>
    <row r="42" spans="2:6">
      <c r="B42" s="80"/>
      <c r="C42" s="344" t="s">
        <v>77</v>
      </c>
      <c r="D42" s="337"/>
      <c r="E42" s="127">
        <f>SUM(E34:E41)</f>
        <v>0.36799999999999999</v>
      </c>
      <c r="F42" s="128">
        <f>TRUNC(SUM(F34:F41),2)</f>
        <v>492.04</v>
      </c>
    </row>
    <row r="43" spans="2:6" ht="11.1" customHeight="1">
      <c r="B43" s="80"/>
      <c r="C43" s="94"/>
      <c r="D43" s="103"/>
      <c r="E43" s="129"/>
      <c r="F43" s="119"/>
    </row>
    <row r="44" spans="2:6">
      <c r="B44" s="80"/>
      <c r="C44" s="120" t="s">
        <v>188</v>
      </c>
      <c r="D44" s="315" t="s">
        <v>48</v>
      </c>
      <c r="E44" s="301"/>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390">
        <v>13</v>
      </c>
      <c r="F46" s="134">
        <f>TRUNC(((E46)*21)*90%,2)</f>
        <v>245.7</v>
      </c>
    </row>
    <row r="47" spans="2:6" ht="17.25" customHeight="1">
      <c r="B47" s="80"/>
      <c r="C47" s="94" t="s">
        <v>10</v>
      </c>
      <c r="D47" s="345" t="s">
        <v>192</v>
      </c>
      <c r="E47" s="346"/>
      <c r="F47" s="135">
        <v>3.5</v>
      </c>
    </row>
    <row r="48" spans="2:6" ht="17.25" customHeight="1">
      <c r="B48" s="80"/>
      <c r="C48" s="94" t="s">
        <v>13</v>
      </c>
      <c r="D48" s="345" t="s">
        <v>193</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194</v>
      </c>
      <c r="E51" s="138" t="s">
        <v>32</v>
      </c>
      <c r="F51" s="123" t="s">
        <v>33</v>
      </c>
    </row>
    <row r="52" spans="2:8">
      <c r="B52" s="80"/>
      <c r="C52" s="94" t="s">
        <v>175</v>
      </c>
      <c r="D52" s="96" t="s">
        <v>176</v>
      </c>
      <c r="E52" s="112">
        <f>E31</f>
        <v>0.20430000000000001</v>
      </c>
      <c r="F52" s="119">
        <f>F31</f>
        <v>226.84</v>
      </c>
    </row>
    <row r="53" spans="2:8">
      <c r="B53" s="80"/>
      <c r="C53" s="94" t="s">
        <v>179</v>
      </c>
      <c r="D53" s="114" t="s">
        <v>195</v>
      </c>
      <c r="E53" s="115">
        <f>E42</f>
        <v>0.36799999999999999</v>
      </c>
      <c r="F53" s="119">
        <f>F42</f>
        <v>492.04</v>
      </c>
    </row>
    <row r="54" spans="2:8">
      <c r="B54" s="80"/>
      <c r="C54" s="94" t="s">
        <v>188</v>
      </c>
      <c r="D54" s="114" t="s">
        <v>48</v>
      </c>
      <c r="E54" s="139"/>
      <c r="F54" s="119">
        <f>F49</f>
        <v>264.2</v>
      </c>
    </row>
    <row r="55" spans="2:8">
      <c r="B55" s="80"/>
      <c r="C55" s="136"/>
      <c r="D55" s="126" t="s">
        <v>77</v>
      </c>
      <c r="E55" s="140"/>
      <c r="F55" s="117">
        <f>SUM(F52:F54)</f>
        <v>983.08</v>
      </c>
    </row>
    <row r="56" spans="2:8">
      <c r="B56" s="80"/>
      <c r="C56" s="338"/>
      <c r="D56" s="339"/>
      <c r="E56" s="339"/>
      <c r="F56" s="340"/>
    </row>
    <row r="57" spans="2:8">
      <c r="B57" s="80"/>
      <c r="C57" s="325" t="s">
        <v>196</v>
      </c>
      <c r="D57" s="326"/>
      <c r="E57" s="326"/>
      <c r="F57" s="327"/>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44.41</v>
      </c>
      <c r="G61" s="146"/>
      <c r="H61" s="147"/>
    </row>
    <row r="62" spans="2:8" s="78" customFormat="1">
      <c r="B62" s="142"/>
      <c r="C62" s="143" t="s">
        <v>13</v>
      </c>
      <c r="D62" s="144" t="s">
        <v>201</v>
      </c>
      <c r="E62" s="145">
        <v>1.8499999999999999E-2</v>
      </c>
      <c r="F62" s="125">
        <f>TRUNC(((F26+F55)*E62),2)</f>
        <v>38.72</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10" t="s">
        <v>77</v>
      </c>
      <c r="D65" s="311"/>
      <c r="E65" s="148">
        <f>SUM(E59:E64)</f>
        <v>6.2700000000000006E-2</v>
      </c>
      <c r="F65" s="128">
        <f>TRUNC(SUM(F59:F64),2)</f>
        <v>90.3</v>
      </c>
    </row>
    <row r="66" spans="2:8">
      <c r="B66" s="80"/>
      <c r="C66" s="330"/>
      <c r="D66" s="331"/>
      <c r="E66" s="331"/>
      <c r="F66" s="332"/>
    </row>
    <row r="67" spans="2:8">
      <c r="B67" s="80"/>
      <c r="C67" s="325" t="s">
        <v>204</v>
      </c>
      <c r="D67" s="326"/>
      <c r="E67" s="326"/>
      <c r="F67" s="327"/>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03" t="s">
        <v>207</v>
      </c>
    </row>
    <row r="71" spans="2:8">
      <c r="B71" s="80"/>
      <c r="C71" s="94" t="s">
        <v>10</v>
      </c>
      <c r="D71" s="96" t="s">
        <v>208</v>
      </c>
      <c r="E71" s="145">
        <v>0</v>
      </c>
      <c r="F71" s="152">
        <f t="shared" si="1"/>
        <v>0</v>
      </c>
      <c r="H71" s="303"/>
    </row>
    <row r="72" spans="2:8">
      <c r="B72" s="80"/>
      <c r="C72" s="94" t="s">
        <v>13</v>
      </c>
      <c r="D72" s="96" t="s">
        <v>209</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210</v>
      </c>
      <c r="E78" s="301"/>
      <c r="F78" s="123" t="s">
        <v>33</v>
      </c>
    </row>
    <row r="79" spans="2:8">
      <c r="B79" s="80"/>
      <c r="C79" s="94" t="s">
        <v>67</v>
      </c>
      <c r="D79" s="96" t="s">
        <v>211</v>
      </c>
      <c r="E79" s="154"/>
      <c r="F79" s="119">
        <f>F75</f>
        <v>0</v>
      </c>
    </row>
    <row r="80" spans="2:8">
      <c r="B80" s="80"/>
      <c r="C80" s="155"/>
      <c r="D80" s="323" t="s">
        <v>77</v>
      </c>
      <c r="E80" s="324"/>
      <c r="F80" s="117">
        <f>TRUNC(SUM(F79:F79),2)</f>
        <v>0</v>
      </c>
    </row>
    <row r="81" spans="2:6">
      <c r="B81" s="80"/>
      <c r="C81" s="325" t="s">
        <v>212</v>
      </c>
      <c r="D81" s="326"/>
      <c r="E81" s="326"/>
      <c r="F81" s="327"/>
    </row>
    <row r="82" spans="2:6">
      <c r="B82" s="80"/>
      <c r="C82" s="99">
        <v>5</v>
      </c>
      <c r="D82" s="328" t="s">
        <v>58</v>
      </c>
      <c r="E82" s="329"/>
      <c r="F82" s="102" t="s">
        <v>33</v>
      </c>
    </row>
    <row r="83" spans="2:6">
      <c r="B83" s="80"/>
      <c r="C83" s="94" t="s">
        <v>5</v>
      </c>
      <c r="D83" s="305" t="s">
        <v>213</v>
      </c>
      <c r="E83" s="306"/>
      <c r="F83" s="156">
        <f>'Uniformes - Aux. Man. Predial'!F5</f>
        <v>31.69</v>
      </c>
    </row>
    <row r="84" spans="2:6">
      <c r="B84" s="80"/>
      <c r="C84" s="94" t="s">
        <v>7</v>
      </c>
      <c r="D84" s="305" t="s">
        <v>214</v>
      </c>
      <c r="E84" s="306"/>
      <c r="F84" s="157">
        <f>'Equipamentos - Aux. Man. Pred.'!F8</f>
        <v>13.77</v>
      </c>
    </row>
    <row r="85" spans="2:6">
      <c r="B85" s="80"/>
      <c r="C85" s="94" t="s">
        <v>10</v>
      </c>
      <c r="D85" s="305"/>
      <c r="E85" s="306"/>
      <c r="F85" s="119">
        <v>0</v>
      </c>
    </row>
    <row r="86" spans="2:6" ht="16.5" customHeight="1">
      <c r="B86" s="80"/>
      <c r="C86" s="310" t="s">
        <v>77</v>
      </c>
      <c r="D86" s="316"/>
      <c r="E86" s="311"/>
      <c r="F86" s="128">
        <f>TRUNC(SUM(F83:F85),2)</f>
        <v>45.46</v>
      </c>
    </row>
    <row r="87" spans="2:6">
      <c r="B87" s="80"/>
      <c r="C87" s="317"/>
      <c r="D87" s="318"/>
      <c r="E87" s="318"/>
      <c r="F87" s="319"/>
    </row>
    <row r="88" spans="2:6">
      <c r="B88" s="80"/>
      <c r="C88" s="320" t="s">
        <v>215</v>
      </c>
      <c r="D88" s="321"/>
      <c r="E88" s="321"/>
      <c r="F88" s="322"/>
    </row>
    <row r="89" spans="2:6">
      <c r="B89" s="80"/>
      <c r="C89" s="99">
        <v>6</v>
      </c>
      <c r="D89" s="158" t="s">
        <v>115</v>
      </c>
      <c r="E89" s="101" t="s">
        <v>32</v>
      </c>
      <c r="F89" s="102" t="s">
        <v>33</v>
      </c>
    </row>
    <row r="90" spans="2:6">
      <c r="B90" s="80"/>
      <c r="C90" s="94" t="s">
        <v>5</v>
      </c>
      <c r="D90" s="103" t="s">
        <v>216</v>
      </c>
      <c r="E90" s="159">
        <v>2.4899999999999999E-2</v>
      </c>
      <c r="F90" s="160">
        <f>TRUNC((E90*F109),2)</f>
        <v>55.5</v>
      </c>
    </row>
    <row r="91" spans="2:6">
      <c r="B91" s="80"/>
      <c r="C91" s="94" t="s">
        <v>7</v>
      </c>
      <c r="D91" s="103" t="s">
        <v>126</v>
      </c>
      <c r="E91" s="159">
        <v>3.2599999999999997E-2</v>
      </c>
      <c r="F91" s="160">
        <f>TRUNC((F109*E91),2)</f>
        <v>72.67</v>
      </c>
    </row>
    <row r="92" spans="2:6">
      <c r="B92" s="80"/>
      <c r="C92" s="94" t="s">
        <v>10</v>
      </c>
      <c r="D92" s="103" t="s">
        <v>117</v>
      </c>
      <c r="E92" s="161"/>
      <c r="F92" s="160"/>
    </row>
    <row r="93" spans="2:6">
      <c r="B93" s="80"/>
      <c r="C93" s="162"/>
      <c r="D93" s="121" t="s">
        <v>217</v>
      </c>
      <c r="E93" s="161"/>
      <c r="F93" s="163"/>
    </row>
    <row r="94" spans="2:6">
      <c r="B94" s="80"/>
      <c r="C94" s="162"/>
      <c r="D94" s="103" t="s">
        <v>218</v>
      </c>
      <c r="E94" s="159">
        <v>6.4999999999999997E-3</v>
      </c>
      <c r="F94" s="160">
        <f>TRUNC(((F90+F91+F109)/E101*E94),2)</f>
        <v>16.77</v>
      </c>
    </row>
    <row r="95" spans="2:6">
      <c r="B95" s="80"/>
      <c r="C95" s="162"/>
      <c r="D95" s="103" t="s">
        <v>219</v>
      </c>
      <c r="E95" s="159">
        <v>0.03</v>
      </c>
      <c r="F95" s="160">
        <f>TRUNC(((F90+F91+F109)/E101*E95),2)</f>
        <v>77.41</v>
      </c>
    </row>
    <row r="96" spans="2:6">
      <c r="B96" s="80"/>
      <c r="C96" s="162"/>
      <c r="D96" s="121" t="s">
        <v>220</v>
      </c>
      <c r="E96" s="161"/>
      <c r="F96" s="160"/>
    </row>
    <row r="97" spans="2:6">
      <c r="B97" s="80"/>
      <c r="C97" s="162"/>
      <c r="D97" s="103" t="s">
        <v>221</v>
      </c>
      <c r="E97" s="159">
        <v>0.05</v>
      </c>
      <c r="F97" s="160">
        <f>TRUNC((F90+F91+F109)/E101*E97,2)</f>
        <v>129.02000000000001</v>
      </c>
    </row>
    <row r="98" spans="2:6">
      <c r="B98" s="80"/>
      <c r="C98" s="162"/>
      <c r="D98" s="121" t="s">
        <v>222</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351.37</v>
      </c>
    </row>
    <row r="101" spans="2:6">
      <c r="B101" s="80"/>
      <c r="C101" s="167">
        <f>SUM(E94:E99)</f>
        <v>8.6499999999999994E-2</v>
      </c>
      <c r="D101" s="168" t="s">
        <v>223</v>
      </c>
      <c r="E101" s="169">
        <f>1-C101/1</f>
        <v>0.91349999999999998</v>
      </c>
      <c r="F101" s="170"/>
    </row>
    <row r="102" spans="2:6">
      <c r="B102" s="80"/>
      <c r="C102" s="312" t="s">
        <v>224</v>
      </c>
      <c r="D102" s="313"/>
      <c r="E102" s="313"/>
      <c r="F102" s="314"/>
    </row>
    <row r="103" spans="2:6" ht="30" customHeight="1">
      <c r="B103" s="80"/>
      <c r="C103" s="171"/>
      <c r="D103" s="315" t="s">
        <v>225</v>
      </c>
      <c r="E103" s="301"/>
      <c r="F103" s="123" t="s">
        <v>33</v>
      </c>
    </row>
    <row r="104" spans="2:6">
      <c r="B104" s="80"/>
      <c r="C104" s="94" t="s">
        <v>5</v>
      </c>
      <c r="D104" s="304" t="s">
        <v>226</v>
      </c>
      <c r="E104" s="304"/>
      <c r="F104" s="119">
        <f>F26</f>
        <v>1110.3399999999999</v>
      </c>
    </row>
    <row r="105" spans="2:6">
      <c r="B105" s="80"/>
      <c r="C105" s="94" t="s">
        <v>7</v>
      </c>
      <c r="D105" s="304" t="s">
        <v>227</v>
      </c>
      <c r="E105" s="304"/>
      <c r="F105" s="119">
        <f>F55</f>
        <v>983.08</v>
      </c>
    </row>
    <row r="106" spans="2:6">
      <c r="B106" s="80"/>
      <c r="C106" s="94" t="s">
        <v>10</v>
      </c>
      <c r="D106" s="304" t="s">
        <v>228</v>
      </c>
      <c r="E106" s="304"/>
      <c r="F106" s="119">
        <f>F65</f>
        <v>90.3</v>
      </c>
    </row>
    <row r="107" spans="2:6">
      <c r="B107" s="80"/>
      <c r="C107" s="94" t="s">
        <v>13</v>
      </c>
      <c r="D107" s="305" t="s">
        <v>229</v>
      </c>
      <c r="E107" s="306"/>
      <c r="F107" s="119">
        <f>F80</f>
        <v>0</v>
      </c>
    </row>
    <row r="108" spans="2:6">
      <c r="B108" s="80"/>
      <c r="C108" s="94" t="s">
        <v>38</v>
      </c>
      <c r="D108" s="304" t="s">
        <v>230</v>
      </c>
      <c r="E108" s="304"/>
      <c r="F108" s="119">
        <f>F86</f>
        <v>45.46</v>
      </c>
    </row>
    <row r="109" spans="2:6">
      <c r="B109" s="80"/>
      <c r="C109" s="307" t="s">
        <v>231</v>
      </c>
      <c r="D109" s="308"/>
      <c r="E109" s="309"/>
      <c r="F109" s="172">
        <f>TRUNC(SUM(F104:F108),2)</f>
        <v>2229.1799999999998</v>
      </c>
    </row>
    <row r="110" spans="2:6">
      <c r="B110" s="80"/>
      <c r="C110" s="94" t="s">
        <v>40</v>
      </c>
      <c r="D110" s="305" t="s">
        <v>232</v>
      </c>
      <c r="E110" s="306"/>
      <c r="F110" s="173">
        <f>F100</f>
        <v>351.37</v>
      </c>
    </row>
    <row r="111" spans="2:6">
      <c r="B111" s="80"/>
      <c r="C111" s="299" t="s">
        <v>233</v>
      </c>
      <c r="D111" s="300"/>
      <c r="E111" s="301"/>
      <c r="F111" s="174">
        <f>SUM(F109:F110)</f>
        <v>2580.5500000000002</v>
      </c>
    </row>
    <row r="112" spans="2:6">
      <c r="B112" s="80"/>
      <c r="C112" s="175"/>
      <c r="D112" s="176"/>
      <c r="E112" s="176"/>
      <c r="F112" s="177"/>
    </row>
    <row r="113" spans="3:6">
      <c r="C113" s="302"/>
      <c r="D113" s="302"/>
      <c r="E113" s="302"/>
      <c r="F113" s="302"/>
    </row>
    <row r="128" spans="3:6">
      <c r="C128" s="79" t="s">
        <v>234</v>
      </c>
    </row>
    <row r="129" spans="3:3">
      <c r="C129" s="79" t="s">
        <v>190</v>
      </c>
    </row>
  </sheetData>
  <sheetProtection algorithmName="SHA-512" hashValue="uPkCyhFYk+Birb9N2oJVkG9EoD4cn6n8kYWX046xUgFJZKqs3u+w70z8h94WLivb5x0+0Wwy06jiqWKkDDNKCA==" saltValue="/9lCAmYYVdzZLRtn8adxf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7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265</v>
      </c>
      <c r="C3" s="74">
        <v>4</v>
      </c>
      <c r="D3" s="74" t="s">
        <v>242</v>
      </c>
      <c r="E3" s="75">
        <v>34.04</v>
      </c>
      <c r="F3" s="76">
        <f>E3*C3</f>
        <v>136.16</v>
      </c>
    </row>
    <row r="4" spans="1:6">
      <c r="A4" s="72">
        <v>3</v>
      </c>
      <c r="B4" s="73" t="s">
        <v>262</v>
      </c>
      <c r="C4" s="74">
        <v>2</v>
      </c>
      <c r="D4" s="74" t="s">
        <v>245</v>
      </c>
      <c r="E4" s="75">
        <v>75.05</v>
      </c>
      <c r="F4" s="76">
        <f>E4*C4</f>
        <v>150.1</v>
      </c>
    </row>
    <row r="5" spans="1:6">
      <c r="A5" s="378" t="s">
        <v>246</v>
      </c>
      <c r="B5" s="378"/>
      <c r="C5" s="378"/>
      <c r="D5" s="378"/>
      <c r="E5" s="378"/>
      <c r="F5" s="76">
        <f>SUM(F2:F4)</f>
        <v>444.7</v>
      </c>
    </row>
    <row r="6" spans="1:6">
      <c r="A6" s="378" t="s">
        <v>247</v>
      </c>
      <c r="B6" s="378"/>
      <c r="C6" s="378"/>
      <c r="D6" s="378"/>
      <c r="E6" s="378"/>
      <c r="F6" s="76">
        <f>TRUNC(F5/12,2)</f>
        <v>37.049999999999997</v>
      </c>
    </row>
  </sheetData>
  <sheetProtection algorithmName="SHA-512" hashValue="RF4mFoIXRIS/WvHvSvhGDab2jytm2csI7CslnA3njApKhZWmtRRqOvjvMzitYnSod202GikpzvUdsi8+XWPxSg==" saltValue="5qJFgpaqVBv+mnQAQBYR3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20</vt:i4>
      </vt:variant>
      <vt:variant>
        <vt:lpstr>Intervalos Nomeados</vt:lpstr>
      </vt:variant>
      <vt:variant>
        <vt:i4>9</vt:i4>
      </vt:variant>
    </vt:vector>
  </HeadingPairs>
  <TitlesOfParts>
    <vt:vector size="29" baseType="lpstr">
      <vt:lpstr>Carregador de material</vt:lpstr>
      <vt:lpstr>ORIENTAÇÕES</vt:lpstr>
      <vt:lpstr>Planilha Trab. Agropecuário</vt:lpstr>
      <vt:lpstr>Uniformes - Trab. Agropecuário</vt:lpstr>
      <vt:lpstr>Equipamentos - Trab. Agropec.</vt:lpstr>
      <vt:lpstr>Planilha Contínuo</vt:lpstr>
      <vt:lpstr>Uniformes - Contínuo</vt:lpstr>
      <vt:lpstr>Planilha Porteiro</vt:lpstr>
      <vt:lpstr>Uniformes - Porteiro</vt:lpstr>
      <vt:lpstr>Planilha Motorista</vt:lpstr>
      <vt:lpstr>Uniformes - Motorista</vt:lpstr>
      <vt:lpstr>Equipamentos - Motorista</vt:lpstr>
      <vt:lpstr>Planilha Aux. Manut. Predial</vt:lpstr>
      <vt:lpstr>Uniformes - Aux. Man. Predial</vt:lpstr>
      <vt:lpstr>Equipamentos - Aux. Man. Pred.</vt:lpstr>
      <vt:lpstr>Planilha Aux. Serv. Oper.</vt:lpstr>
      <vt:lpstr>Uniformes - Aux. Serv. Oper.</vt:lpstr>
      <vt:lpstr>Equipamentos - Aux. Serv. Oper.</vt:lpstr>
      <vt:lpstr>Servente de limpeza</vt:lpstr>
      <vt:lpstr>Jauzeiro</vt:lpstr>
      <vt:lpstr>'Carregador de material'!Area_de_impressao</vt:lpstr>
      <vt:lpstr>ORIENTAÇÕES!Area_de_impressao</vt:lpstr>
      <vt:lpstr>'Planilha Aux. Manut. Predial'!Area_de_impressao</vt:lpstr>
      <vt:lpstr>'Planilha Aux. Serv. Oper.'!Area_de_impressao</vt:lpstr>
      <vt:lpstr>'Planilha Contínuo'!Area_de_impressao</vt:lpstr>
      <vt:lpstr>'Planilha Motorista'!Area_de_impressao</vt:lpstr>
      <vt:lpstr>'Planilha Porteiro'!Area_de_impressao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2021-06-22T18:21:36Z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